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020440\Desktop\ホームページ\"/>
    </mc:Choice>
  </mc:AlternateContent>
  <bookViews>
    <workbookView xWindow="0" yWindow="0" windowWidth="20490" windowHeight="7395"/>
  </bookViews>
  <sheets>
    <sheet name="年間活動様式例１" sheetId="6" r:id="rId1"/>
    <sheet name="年間活動（記入例１）" sheetId="7" r:id="rId2"/>
    <sheet name="年間活動様式例２" sheetId="5" r:id="rId3"/>
    <sheet name="年間活動（記入例２）" sheetId="8" r:id="rId4"/>
    <sheet name="月間活動計画・実績様式（記入例）" sheetId="1" r:id="rId5"/>
    <sheet name="月間活動計画・実績様式例" sheetId="9" r:id="rId6"/>
    <sheet name="年間予定計画様式例" sheetId="4" r:id="rId7"/>
  </sheets>
  <definedNames>
    <definedName name="_xlnm.Print_Area" localSheetId="4">'月間活動計画・実績様式（記入例）'!$B$2:$J$40</definedName>
    <definedName name="_xlnm.Print_Area" localSheetId="1">'年間活動（記入例１）'!$C$2:$H$22</definedName>
    <definedName name="_xlnm.Print_Area" localSheetId="3">'年間活動（記入例２）'!$A$2:$U$47</definedName>
    <definedName name="_xlnm.Print_Area" localSheetId="0">年間活動様式例１!$C$1:$H$22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1" l="1"/>
  <c r="H35" i="9" l="1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D39" i="9" l="1"/>
  <c r="D40" i="1"/>
  <c r="J39" i="9" l="1"/>
  <c r="I39" i="9"/>
  <c r="F39" i="9" l="1"/>
  <c r="H39" i="9" s="1"/>
  <c r="J40" i="1"/>
  <c r="I40" i="1"/>
  <c r="G34" i="4" l="1"/>
  <c r="AP32" i="4"/>
  <c r="A4" i="4"/>
  <c r="A5" i="4" s="1"/>
  <c r="A6" i="4" l="1"/>
  <c r="C5" i="4"/>
  <c r="C4" i="4"/>
  <c r="A7" i="4" l="1"/>
  <c r="C6" i="4"/>
  <c r="H35" i="1"/>
  <c r="H33" i="1"/>
  <c r="H32" i="1"/>
  <c r="H31" i="1"/>
  <c r="H29" i="1"/>
  <c r="H27" i="1"/>
  <c r="H25" i="1"/>
  <c r="H23" i="1"/>
  <c r="H22" i="1"/>
  <c r="H21" i="1"/>
  <c r="H19" i="1"/>
  <c r="H18" i="1"/>
  <c r="H17" i="1"/>
  <c r="H15" i="1"/>
  <c r="H14" i="1"/>
  <c r="H12" i="1"/>
  <c r="H11" i="1"/>
  <c r="H10" i="1"/>
  <c r="H8" i="1"/>
  <c r="F40" i="1" l="1"/>
  <c r="H40" i="1" s="1"/>
  <c r="A8" i="4"/>
  <c r="C7" i="4"/>
  <c r="A9" i="4" l="1"/>
  <c r="C8" i="4"/>
  <c r="A10" i="4" l="1"/>
  <c r="C9" i="4"/>
  <c r="A11" i="4" l="1"/>
  <c r="G10" i="4"/>
  <c r="C10" i="4"/>
  <c r="A12" i="4" l="1"/>
  <c r="G11" i="4"/>
  <c r="C11" i="4"/>
  <c r="G12" i="4" l="1"/>
  <c r="C12" i="4"/>
  <c r="A13" i="4"/>
  <c r="G13" i="4" l="1"/>
  <c r="C13" i="4"/>
  <c r="A14" i="4"/>
  <c r="G14" i="4" l="1"/>
  <c r="C14" i="4"/>
  <c r="A15" i="4"/>
  <c r="G15" i="4" l="1"/>
  <c r="C15" i="4"/>
  <c r="A16" i="4"/>
  <c r="G16" i="4" l="1"/>
  <c r="C16" i="4"/>
  <c r="A17" i="4"/>
  <c r="G17" i="4" l="1"/>
  <c r="C17" i="4"/>
  <c r="A18" i="4"/>
  <c r="G18" i="4" l="1"/>
  <c r="C18" i="4"/>
  <c r="A19" i="4"/>
  <c r="G19" i="4" l="1"/>
  <c r="C19" i="4"/>
  <c r="A20" i="4"/>
  <c r="G20" i="4" l="1"/>
  <c r="C20" i="4"/>
  <c r="A21" i="4"/>
  <c r="G21" i="4" l="1"/>
  <c r="C21" i="4"/>
  <c r="A22" i="4"/>
  <c r="G22" i="4" l="1"/>
  <c r="C22" i="4"/>
  <c r="A23" i="4"/>
  <c r="G23" i="4" l="1"/>
  <c r="C23" i="4"/>
  <c r="A24" i="4"/>
  <c r="G24" i="4" l="1"/>
  <c r="C24" i="4"/>
  <c r="A25" i="4"/>
  <c r="G25" i="4" l="1"/>
  <c r="C25" i="4"/>
  <c r="A26" i="4"/>
  <c r="G26" i="4" l="1"/>
  <c r="C26" i="4"/>
  <c r="A27" i="4"/>
  <c r="G27" i="4" l="1"/>
  <c r="C27" i="4"/>
  <c r="A28" i="4"/>
  <c r="G28" i="4" l="1"/>
  <c r="C28" i="4"/>
  <c r="A29" i="4"/>
  <c r="G29" i="4" l="1"/>
  <c r="C29" i="4"/>
  <c r="A30" i="4"/>
  <c r="G30" i="4" l="1"/>
  <c r="C30" i="4"/>
  <c r="A31" i="4"/>
  <c r="G31" i="4" l="1"/>
  <c r="C31" i="4"/>
  <c r="A32" i="4"/>
  <c r="A33" i="4" l="1"/>
  <c r="C33" i="4" s="1"/>
  <c r="G32" i="4"/>
  <c r="G33" i="4" l="1"/>
  <c r="E4" i="4"/>
  <c r="G4" i="4" s="1"/>
  <c r="E5" i="4" l="1"/>
  <c r="G5" i="4" s="1"/>
  <c r="E6" i="4" l="1"/>
  <c r="G6" i="4" s="1"/>
  <c r="E7" i="4" l="1"/>
  <c r="E8" i="4" l="1"/>
  <c r="G8" i="4" s="1"/>
  <c r="E9" i="4" l="1"/>
  <c r="G9" i="4" s="1"/>
  <c r="E10" i="4" l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I4" i="4" s="1"/>
  <c r="I5" i="4" l="1"/>
  <c r="K4" i="4"/>
  <c r="I6" i="4" l="1"/>
  <c r="K5" i="4"/>
  <c r="I7" i="4" l="1"/>
  <c r="K6" i="4"/>
  <c r="I8" i="4" l="1"/>
  <c r="K7" i="4"/>
  <c r="I9" i="4" l="1"/>
  <c r="K8" i="4"/>
  <c r="I10" i="4" l="1"/>
  <c r="K9" i="4"/>
  <c r="I11" i="4" l="1"/>
  <c r="K10" i="4"/>
  <c r="I12" i="4" l="1"/>
  <c r="K11" i="4"/>
  <c r="K12" i="4" l="1"/>
  <c r="I13" i="4"/>
  <c r="K13" i="4" l="1"/>
  <c r="I14" i="4"/>
  <c r="K14" i="4" l="1"/>
  <c r="I15" i="4"/>
  <c r="K15" i="4" l="1"/>
  <c r="I16" i="4"/>
  <c r="K16" i="4" l="1"/>
  <c r="I17" i="4"/>
  <c r="K17" i="4" l="1"/>
  <c r="I18" i="4"/>
  <c r="K18" i="4" l="1"/>
  <c r="I19" i="4"/>
  <c r="K19" i="4" l="1"/>
  <c r="I20" i="4"/>
  <c r="K20" i="4" l="1"/>
  <c r="I21" i="4"/>
  <c r="K21" i="4" l="1"/>
  <c r="I22" i="4"/>
  <c r="K22" i="4" l="1"/>
  <c r="I23" i="4"/>
  <c r="K23" i="4" l="1"/>
  <c r="I24" i="4"/>
  <c r="K24" i="4" l="1"/>
  <c r="I25" i="4"/>
  <c r="K25" i="4" l="1"/>
  <c r="I26" i="4"/>
  <c r="K26" i="4" l="1"/>
  <c r="I27" i="4"/>
  <c r="K27" i="4" l="1"/>
  <c r="I28" i="4"/>
  <c r="K28" i="4" l="1"/>
  <c r="I29" i="4"/>
  <c r="K29" i="4" l="1"/>
  <c r="I30" i="4"/>
  <c r="K30" i="4" l="1"/>
  <c r="I31" i="4"/>
  <c r="K31" i="4" l="1"/>
  <c r="I32" i="4"/>
  <c r="I33" i="4" l="1"/>
  <c r="K32" i="4"/>
  <c r="K33" i="4" l="1"/>
  <c r="M4" i="4"/>
  <c r="M5" i="4" l="1"/>
  <c r="O4" i="4"/>
  <c r="M6" i="4" l="1"/>
  <c r="O5" i="4"/>
  <c r="M7" i="4" l="1"/>
  <c r="O6" i="4"/>
  <c r="M8" i="4" l="1"/>
  <c r="O7" i="4"/>
  <c r="M9" i="4" l="1"/>
  <c r="O8" i="4"/>
  <c r="M10" i="4" l="1"/>
  <c r="O9" i="4"/>
  <c r="M11" i="4" l="1"/>
  <c r="O10" i="4"/>
  <c r="M12" i="4" l="1"/>
  <c r="O11" i="4"/>
  <c r="O12" i="4" l="1"/>
  <c r="M13" i="4"/>
  <c r="O13" i="4" l="1"/>
  <c r="M14" i="4"/>
  <c r="O14" i="4" l="1"/>
  <c r="M15" i="4"/>
  <c r="O15" i="4" l="1"/>
  <c r="M16" i="4"/>
  <c r="O16" i="4" l="1"/>
  <c r="M17" i="4"/>
  <c r="O17" i="4" l="1"/>
  <c r="M18" i="4"/>
  <c r="O18" i="4" s="1"/>
  <c r="M19" i="4" l="1"/>
  <c r="O19" i="4" s="1"/>
  <c r="M20" i="4" l="1"/>
  <c r="O20" i="4" s="1"/>
  <c r="M21" i="4" l="1"/>
  <c r="O21" i="4" s="1"/>
  <c r="M22" i="4" l="1"/>
  <c r="O22" i="4" s="1"/>
  <c r="M23" i="4" l="1"/>
  <c r="O23" i="4" s="1"/>
  <c r="M24" i="4" l="1"/>
  <c r="O24" i="4" l="1"/>
  <c r="M25" i="4"/>
  <c r="O25" i="4" l="1"/>
  <c r="M26" i="4"/>
  <c r="O26" i="4" s="1"/>
  <c r="M27" i="4" l="1"/>
  <c r="O27" i="4" s="1"/>
  <c r="M28" i="4" l="1"/>
  <c r="O28" i="4" l="1"/>
  <c r="M29" i="4"/>
  <c r="O29" i="4" l="1"/>
  <c r="M30" i="4"/>
  <c r="O30" i="4" l="1"/>
  <c r="M31" i="4"/>
  <c r="O31" i="4" l="1"/>
  <c r="M32" i="4"/>
  <c r="M33" i="4" l="1"/>
  <c r="O32" i="4"/>
  <c r="M34" i="4" l="1"/>
  <c r="O33" i="4"/>
  <c r="O34" i="4" l="1"/>
  <c r="Q4" i="4"/>
  <c r="Q5" i="4" l="1"/>
  <c r="S4" i="4"/>
  <c r="Q6" i="4" l="1"/>
  <c r="S5" i="4"/>
  <c r="Q7" i="4" l="1"/>
  <c r="S6" i="4"/>
  <c r="Q8" i="4" l="1"/>
  <c r="S7" i="4"/>
  <c r="Q9" i="4" l="1"/>
  <c r="S8" i="4"/>
  <c r="Q10" i="4" l="1"/>
  <c r="S9" i="4"/>
  <c r="Q11" i="4" l="1"/>
  <c r="S10" i="4"/>
  <c r="Q12" i="4" l="1"/>
  <c r="S11" i="4"/>
  <c r="S12" i="4" l="1"/>
  <c r="Q13" i="4"/>
  <c r="S13" i="4" s="1"/>
  <c r="Q14" i="4" l="1"/>
  <c r="S14" i="4" s="1"/>
  <c r="Q15" i="4" l="1"/>
  <c r="S15" i="4" s="1"/>
  <c r="Q16" i="4" l="1"/>
  <c r="S16" i="4" l="1"/>
  <c r="Q17" i="4"/>
  <c r="S17" i="4" l="1"/>
  <c r="Q18" i="4"/>
  <c r="S18" i="4" l="1"/>
  <c r="Q19" i="4"/>
  <c r="S19" i="4" l="1"/>
  <c r="Q20" i="4"/>
  <c r="S20" i="4" l="1"/>
  <c r="Q21" i="4"/>
  <c r="S21" i="4" l="1"/>
  <c r="Q22" i="4"/>
  <c r="S22" i="4" l="1"/>
  <c r="Q23" i="4"/>
  <c r="S23" i="4" l="1"/>
  <c r="Q24" i="4"/>
  <c r="S24" i="4" l="1"/>
  <c r="Q25" i="4"/>
  <c r="S25" i="4" l="1"/>
  <c r="Q26" i="4"/>
  <c r="S26" i="4" l="1"/>
  <c r="Q27" i="4"/>
  <c r="S27" i="4" l="1"/>
  <c r="Q28" i="4"/>
  <c r="S28" i="4" l="1"/>
  <c r="Q29" i="4"/>
  <c r="S29" i="4" l="1"/>
  <c r="Q30" i="4"/>
  <c r="S30" i="4" l="1"/>
  <c r="Q31" i="4"/>
  <c r="S31" i="4" l="1"/>
  <c r="Q32" i="4"/>
  <c r="Q33" i="4" l="1"/>
  <c r="S32" i="4"/>
  <c r="Q34" i="4" l="1"/>
  <c r="S33" i="4"/>
  <c r="S34" i="4" l="1"/>
  <c r="U4" i="4"/>
  <c r="U5" i="4" l="1"/>
  <c r="W4" i="4"/>
  <c r="U6" i="4" l="1"/>
  <c r="W5" i="4"/>
  <c r="U7" i="4" l="1"/>
  <c r="W6" i="4"/>
  <c r="U8" i="4" l="1"/>
  <c r="W7" i="4"/>
  <c r="U9" i="4" l="1"/>
  <c r="W8" i="4"/>
  <c r="U10" i="4" l="1"/>
  <c r="W9" i="4"/>
  <c r="U11" i="4" l="1"/>
  <c r="W10" i="4"/>
  <c r="U12" i="4" l="1"/>
  <c r="W11" i="4"/>
  <c r="W12" i="4" l="1"/>
  <c r="U13" i="4"/>
  <c r="W13" i="4" l="1"/>
  <c r="U14" i="4"/>
  <c r="W14" i="4" l="1"/>
  <c r="U15" i="4"/>
  <c r="W15" i="4" l="1"/>
  <c r="U16" i="4"/>
  <c r="W16" i="4" l="1"/>
  <c r="U17" i="4"/>
  <c r="W17" i="4" l="1"/>
  <c r="U18" i="4"/>
  <c r="W18" i="4" s="1"/>
  <c r="U19" i="4" l="1"/>
  <c r="W19" i="4" s="1"/>
  <c r="U20" i="4" l="1"/>
  <c r="W20" i="4" s="1"/>
  <c r="U21" i="4" l="1"/>
  <c r="W21" i="4" s="1"/>
  <c r="U22" i="4" l="1"/>
  <c r="W22" i="4" s="1"/>
  <c r="U23" i="4" l="1"/>
  <c r="W23" i="4" s="1"/>
  <c r="U24" i="4" l="1"/>
  <c r="W24" i="4" s="1"/>
  <c r="U25" i="4" l="1"/>
  <c r="W25" i="4" s="1"/>
  <c r="U26" i="4" l="1"/>
  <c r="W26" i="4" s="1"/>
  <c r="U27" i="4" l="1"/>
  <c r="W27" i="4" l="1"/>
  <c r="U28" i="4"/>
  <c r="W28" i="4" l="1"/>
  <c r="U29" i="4"/>
  <c r="W29" i="4" l="1"/>
  <c r="U30" i="4"/>
  <c r="W30" i="4" l="1"/>
  <c r="U31" i="4"/>
  <c r="W31" i="4" l="1"/>
  <c r="U32" i="4"/>
  <c r="U33" i="4" l="1"/>
  <c r="W32" i="4"/>
  <c r="W33" i="4" l="1"/>
  <c r="Y4" i="4"/>
  <c r="Y5" i="4" l="1"/>
  <c r="AA4" i="4"/>
  <c r="Y6" i="4" l="1"/>
  <c r="AA5" i="4"/>
  <c r="Y7" i="4" l="1"/>
  <c r="AA6" i="4"/>
  <c r="Y8" i="4" l="1"/>
  <c r="AA7" i="4"/>
  <c r="Y9" i="4" l="1"/>
  <c r="AA8" i="4"/>
  <c r="Y10" i="4" l="1"/>
  <c r="AA9" i="4"/>
  <c r="Y11" i="4" l="1"/>
  <c r="AA11" i="4" s="1"/>
  <c r="AA10" i="4"/>
  <c r="Y12" i="4" l="1"/>
  <c r="AA12" i="4" s="1"/>
  <c r="Y13" i="4" l="1"/>
  <c r="AA13" i="4" s="1"/>
  <c r="Y14" i="4" l="1"/>
  <c r="AA14" i="4" s="1"/>
  <c r="Y15" i="4" l="1"/>
  <c r="AA15" i="4" l="1"/>
  <c r="Y16" i="4"/>
  <c r="AA16" i="4" l="1"/>
  <c r="Y17" i="4"/>
  <c r="AA17" i="4" s="1"/>
  <c r="Y18" i="4" l="1"/>
  <c r="AA18" i="4" l="1"/>
  <c r="Y19" i="4"/>
  <c r="AA19" i="4" l="1"/>
  <c r="Y20" i="4"/>
  <c r="AA20" i="4" l="1"/>
  <c r="Y21" i="4"/>
  <c r="AA21" i="4" l="1"/>
  <c r="Y22" i="4"/>
  <c r="AA22" i="4" l="1"/>
  <c r="Y23" i="4"/>
  <c r="AA23" i="4" l="1"/>
  <c r="Y24" i="4"/>
  <c r="AA24" i="4" l="1"/>
  <c r="Y25" i="4"/>
  <c r="AA25" i="4" s="1"/>
  <c r="Y26" i="4" l="1"/>
  <c r="AA26" i="4" l="1"/>
  <c r="Y27" i="4"/>
  <c r="AA27" i="4" l="1"/>
  <c r="Y28" i="4"/>
  <c r="AA28" i="4" l="1"/>
  <c r="Y29" i="4"/>
  <c r="AA29" i="4" l="1"/>
  <c r="Y30" i="4"/>
  <c r="AA30" i="4" l="1"/>
  <c r="Y31" i="4"/>
  <c r="AA31" i="4" l="1"/>
  <c r="Y32" i="4"/>
  <c r="Y33" i="4" l="1"/>
  <c r="AA32" i="4"/>
  <c r="Y34" i="4" l="1"/>
  <c r="AA33" i="4"/>
  <c r="AA34" i="4" l="1"/>
  <c r="AC4" i="4"/>
  <c r="AC5" i="4" l="1"/>
  <c r="AE4" i="4"/>
  <c r="AC6" i="4" l="1"/>
  <c r="AE6" i="4" s="1"/>
  <c r="AE5" i="4"/>
  <c r="AC7" i="4" l="1"/>
  <c r="AE7" i="4" s="1"/>
  <c r="AC8" i="4" l="1"/>
  <c r="AC9" i="4" l="1"/>
  <c r="AE8" i="4"/>
  <c r="AC10" i="4" l="1"/>
  <c r="AE9" i="4"/>
  <c r="AC11" i="4" l="1"/>
  <c r="AE10" i="4"/>
  <c r="AC12" i="4" l="1"/>
  <c r="AE11" i="4"/>
  <c r="AE12" i="4" l="1"/>
  <c r="AC13" i="4"/>
  <c r="AE13" i="4" l="1"/>
  <c r="AC14" i="4"/>
  <c r="AE14" i="4" l="1"/>
  <c r="AC15" i="4"/>
  <c r="AE15" i="4" l="1"/>
  <c r="AC16" i="4"/>
  <c r="AE16" i="4" l="1"/>
  <c r="AC17" i="4"/>
  <c r="AE17" i="4" l="1"/>
  <c r="AC18" i="4"/>
  <c r="AE18" i="4" l="1"/>
  <c r="AC19" i="4"/>
  <c r="AE19" i="4" l="1"/>
  <c r="AC20" i="4"/>
  <c r="AE20" i="4" l="1"/>
  <c r="AC21" i="4"/>
  <c r="AE21" i="4" l="1"/>
  <c r="AC22" i="4"/>
  <c r="AC23" i="4" l="1"/>
  <c r="AE22" i="4"/>
  <c r="AE23" i="4" l="1"/>
  <c r="AC24" i="4"/>
  <c r="AE24" i="4" l="1"/>
  <c r="AC25" i="4"/>
  <c r="AE25" i="4" l="1"/>
  <c r="AC26" i="4"/>
  <c r="AC27" i="4" l="1"/>
  <c r="AE27" i="4" l="1"/>
  <c r="AC28" i="4"/>
  <c r="AE28" i="4" l="1"/>
  <c r="AC29" i="4"/>
  <c r="AE29" i="4" l="1"/>
  <c r="AC30" i="4"/>
  <c r="AE30" i="4" l="1"/>
  <c r="AC31" i="4"/>
  <c r="AE31" i="4" l="1"/>
  <c r="AC32" i="4"/>
  <c r="AC33" i="4" l="1"/>
  <c r="AE32" i="4"/>
  <c r="AE33" i="4" l="1"/>
  <c r="AG4" i="4"/>
  <c r="AG5" i="4" l="1"/>
  <c r="AI4" i="4"/>
  <c r="AG6" i="4" l="1"/>
  <c r="AI5" i="4"/>
  <c r="AG7" i="4" l="1"/>
  <c r="AI6" i="4"/>
  <c r="AG8" i="4" l="1"/>
  <c r="AI7" i="4"/>
  <c r="AG9" i="4" l="1"/>
  <c r="AI8" i="4"/>
  <c r="AG10" i="4" l="1"/>
  <c r="AI9" i="4"/>
  <c r="AG11" i="4" l="1"/>
  <c r="AI10" i="4"/>
  <c r="AG12" i="4" l="1"/>
  <c r="AI11" i="4"/>
  <c r="AI12" i="4" l="1"/>
  <c r="AG13" i="4"/>
  <c r="AI13" i="4" l="1"/>
  <c r="AG14" i="4"/>
  <c r="AI14" i="4" l="1"/>
  <c r="AG15" i="4"/>
  <c r="AI15" i="4" l="1"/>
  <c r="AG16" i="4"/>
  <c r="AI16" i="4" l="1"/>
  <c r="AG17" i="4"/>
  <c r="AI17" i="4" l="1"/>
  <c r="AG18" i="4"/>
  <c r="AI18" i="4" l="1"/>
  <c r="AG19" i="4"/>
  <c r="AI19" i="4" l="1"/>
  <c r="AG20" i="4"/>
  <c r="AI20" i="4" l="1"/>
  <c r="AG21" i="4"/>
  <c r="AI21" i="4" l="1"/>
  <c r="AG22" i="4"/>
  <c r="AI22" i="4" l="1"/>
  <c r="AG23" i="4"/>
  <c r="AI23" i="4" l="1"/>
  <c r="AG24" i="4"/>
  <c r="AI24" i="4" l="1"/>
  <c r="AG25" i="4"/>
  <c r="AI25" i="4" l="1"/>
  <c r="AG26" i="4"/>
  <c r="AI26" i="4" s="1"/>
  <c r="AG27" i="4" l="1"/>
  <c r="AI27" i="4" l="1"/>
  <c r="AG28" i="4"/>
  <c r="AI28" i="4" l="1"/>
  <c r="AG29" i="4"/>
  <c r="AI29" i="4" l="1"/>
  <c r="AG30" i="4"/>
  <c r="AI30" i="4" l="1"/>
  <c r="AG31" i="4"/>
  <c r="AI31" i="4" l="1"/>
  <c r="AG32" i="4"/>
  <c r="AG33" i="4" l="1"/>
  <c r="AI32" i="4"/>
  <c r="AG34" i="4" l="1"/>
  <c r="AI33" i="4"/>
  <c r="AI34" i="4" l="1"/>
  <c r="AK4" i="4"/>
  <c r="AK5" i="4" l="1"/>
  <c r="AM5" i="4" s="1"/>
  <c r="AK6" i="4" l="1"/>
  <c r="AK7" i="4" l="1"/>
  <c r="AM6" i="4"/>
  <c r="AK8" i="4" l="1"/>
  <c r="AM7" i="4"/>
  <c r="AK9" i="4" l="1"/>
  <c r="AM8" i="4"/>
  <c r="AK10" i="4" l="1"/>
  <c r="AM9" i="4"/>
  <c r="AK11" i="4" l="1"/>
  <c r="AM11" i="4" s="1"/>
  <c r="AM10" i="4"/>
  <c r="AK12" i="4" l="1"/>
  <c r="AM12" i="4" s="1"/>
  <c r="AK13" i="4" l="1"/>
  <c r="AM13" i="4" s="1"/>
  <c r="AK14" i="4" l="1"/>
  <c r="AM14" i="4" s="1"/>
  <c r="AK15" i="4" l="1"/>
  <c r="AM15" i="4" l="1"/>
  <c r="AK16" i="4"/>
  <c r="AM16" i="4" s="1"/>
  <c r="AK17" i="4" l="1"/>
  <c r="AM17" i="4" s="1"/>
  <c r="AK18" i="4" l="1"/>
  <c r="AM18" i="4" l="1"/>
  <c r="AK19" i="4"/>
  <c r="AM19" i="4" l="1"/>
  <c r="AK20" i="4"/>
  <c r="AM20" i="4" l="1"/>
  <c r="AK21" i="4"/>
  <c r="AM21" i="4" l="1"/>
  <c r="AK22" i="4"/>
  <c r="AK23" i="4" l="1"/>
  <c r="AM22" i="4"/>
  <c r="AM23" i="4" l="1"/>
  <c r="AK24" i="4"/>
  <c r="AM24" i="4" l="1"/>
  <c r="AK25" i="4"/>
  <c r="AM25" i="4" l="1"/>
  <c r="AK26" i="4"/>
  <c r="AK27" i="4" l="1"/>
  <c r="AM26" i="4"/>
  <c r="AM27" i="4" l="1"/>
  <c r="AK28" i="4"/>
  <c r="AM28" i="4" l="1"/>
  <c r="AK29" i="4"/>
  <c r="AM29" i="4" l="1"/>
  <c r="AK30" i="4"/>
  <c r="AM30" i="4" l="1"/>
  <c r="AK31" i="4"/>
  <c r="AM31" i="4" l="1"/>
  <c r="AK32" i="4"/>
  <c r="AK33" i="4" l="1"/>
  <c r="AM32" i="4"/>
  <c r="AK34" i="4" l="1"/>
  <c r="AM33" i="4"/>
  <c r="AM34" i="4" l="1"/>
  <c r="AO4" i="4"/>
  <c r="AO5" i="4" l="1"/>
  <c r="AQ4" i="4"/>
  <c r="AO6" i="4" l="1"/>
  <c r="AQ5" i="4"/>
  <c r="AO7" i="4" l="1"/>
  <c r="AQ6" i="4"/>
  <c r="AO8" i="4" l="1"/>
  <c r="AQ7" i="4"/>
  <c r="AO9" i="4" l="1"/>
  <c r="AQ8" i="4"/>
  <c r="AO10" i="4" l="1"/>
  <c r="AQ9" i="4"/>
  <c r="AO11" i="4" l="1"/>
  <c r="AQ10" i="4"/>
  <c r="AO12" i="4" l="1"/>
  <c r="AQ11" i="4"/>
  <c r="AQ12" i="4" l="1"/>
  <c r="AO13" i="4"/>
  <c r="AQ13" i="4" l="1"/>
  <c r="AO14" i="4"/>
  <c r="AQ14" i="4" s="1"/>
  <c r="AO15" i="4" l="1"/>
  <c r="AQ15" i="4" s="1"/>
  <c r="AO16" i="4" l="1"/>
  <c r="AQ16" i="4" l="1"/>
  <c r="AO17" i="4"/>
  <c r="AQ17" i="4" l="1"/>
  <c r="AO18" i="4"/>
  <c r="AQ18" i="4" l="1"/>
  <c r="AO19" i="4"/>
  <c r="AQ19" i="4" l="1"/>
  <c r="AO20" i="4"/>
  <c r="AQ20" i="4" l="1"/>
  <c r="AO21" i="4"/>
  <c r="AQ21" i="4" l="1"/>
  <c r="AO22" i="4"/>
  <c r="AQ22" i="4" l="1"/>
  <c r="AO23" i="4"/>
  <c r="AQ23" i="4" l="1"/>
  <c r="AO24" i="4"/>
  <c r="AQ24" i="4" l="1"/>
  <c r="AO25" i="4"/>
  <c r="AQ25" i="4" l="1"/>
  <c r="AO26" i="4"/>
  <c r="AQ26" i="4" s="1"/>
  <c r="AO27" i="4" l="1"/>
  <c r="AQ27" i="4" s="1"/>
  <c r="AO28" i="4" l="1"/>
  <c r="AQ28" i="4" l="1"/>
  <c r="AO29" i="4"/>
  <c r="AQ29" i="4" l="1"/>
  <c r="AO30" i="4"/>
  <c r="AQ30" i="4" l="1"/>
  <c r="AO31" i="4"/>
  <c r="AQ31" i="4" l="1"/>
  <c r="AO32" i="4"/>
  <c r="AQ32" i="4" l="1"/>
  <c r="AS4" i="4"/>
  <c r="AS5" i="4" l="1"/>
  <c r="AU4" i="4"/>
  <c r="AS6" i="4" l="1"/>
  <c r="AU5" i="4"/>
  <c r="AS7" i="4" l="1"/>
  <c r="AU6" i="4"/>
  <c r="AS8" i="4" l="1"/>
  <c r="AU7" i="4"/>
  <c r="AS9" i="4" l="1"/>
  <c r="AU8" i="4"/>
  <c r="AS10" i="4" l="1"/>
  <c r="AU9" i="4"/>
  <c r="AS11" i="4" l="1"/>
  <c r="AU10" i="4"/>
  <c r="AU11" i="4" l="1"/>
  <c r="AS12" i="4"/>
  <c r="AU12" i="4" l="1"/>
  <c r="AS13" i="4"/>
  <c r="AU13" i="4" l="1"/>
  <c r="AS14" i="4"/>
  <c r="AU14" i="4" l="1"/>
  <c r="AS15" i="4"/>
  <c r="AU15" i="4" l="1"/>
  <c r="AS16" i="4"/>
  <c r="AU16" i="4" l="1"/>
  <c r="AS17" i="4"/>
  <c r="AU17" i="4" l="1"/>
  <c r="AS18" i="4"/>
  <c r="AU18" i="4" l="1"/>
  <c r="AS19" i="4"/>
  <c r="AU19" i="4" l="1"/>
  <c r="AS20" i="4"/>
  <c r="AU20" i="4" l="1"/>
  <c r="AS21" i="4"/>
  <c r="AU21" i="4" l="1"/>
  <c r="AS22" i="4"/>
  <c r="AS23" i="4" l="1"/>
  <c r="AU22" i="4"/>
  <c r="AU23" i="4" l="1"/>
  <c r="AS24" i="4"/>
  <c r="AU24" i="4" s="1"/>
  <c r="AU25" i="4" s="1"/>
  <c r="AS25" i="4" l="1"/>
  <c r="AS26" i="4" l="1"/>
  <c r="AS27" i="4" l="1"/>
  <c r="AU26" i="4"/>
  <c r="AU27" i="4" l="1"/>
  <c r="AS28" i="4"/>
  <c r="AU28" i="4" l="1"/>
  <c r="AS29" i="4"/>
  <c r="AU29" i="4" l="1"/>
  <c r="AS30" i="4"/>
  <c r="AU30" i="4" l="1"/>
  <c r="AS31" i="4"/>
  <c r="AS32" i="4" l="1"/>
  <c r="AU31" i="4"/>
  <c r="AS33" i="4" l="1"/>
  <c r="AU32" i="4"/>
  <c r="AS34" i="4" l="1"/>
  <c r="AU34" i="4" s="1"/>
  <c r="AU33" i="4"/>
</calcChain>
</file>

<file path=xl/sharedStrings.xml><?xml version="1.0" encoding="utf-8"?>
<sst xmlns="http://schemas.openxmlformats.org/spreadsheetml/2006/main" count="486" uniqueCount="194">
  <si>
    <t>日</t>
    <rPh sb="0" eb="1">
      <t>ニチ</t>
    </rPh>
    <phoneticPr fontId="2"/>
  </si>
  <si>
    <t>曜</t>
    <rPh sb="0" eb="1">
      <t>ヨウ</t>
    </rPh>
    <phoneticPr fontId="2"/>
  </si>
  <si>
    <t>備考</t>
    <rPh sb="0" eb="2">
      <t>ビコウ</t>
    </rPh>
    <phoneticPr fontId="2"/>
  </si>
  <si>
    <t>時間</t>
    <rPh sb="0" eb="2">
      <t>ジカン</t>
    </rPh>
    <phoneticPr fontId="2"/>
  </si>
  <si>
    <t>活動時間</t>
    <rPh sb="0" eb="2">
      <t>カツドウ</t>
    </rPh>
    <rPh sb="2" eb="4">
      <t>ジカン</t>
    </rPh>
    <phoneticPr fontId="2"/>
  </si>
  <si>
    <t>活動内容</t>
    <rPh sb="0" eb="2">
      <t>カツドウ</t>
    </rPh>
    <rPh sb="2" eb="4">
      <t>ナイヨウ</t>
    </rPh>
    <phoneticPr fontId="2"/>
  </si>
  <si>
    <t>日</t>
    <phoneticPr fontId="2"/>
  </si>
  <si>
    <t>～</t>
    <phoneticPr fontId="2"/>
  </si>
  <si>
    <t>月</t>
  </si>
  <si>
    <t>火</t>
  </si>
  <si>
    <t>水</t>
  </si>
  <si>
    <t>木</t>
  </si>
  <si>
    <t>金</t>
  </si>
  <si>
    <t>土</t>
  </si>
  <si>
    <t>日</t>
  </si>
  <si>
    <t>祝</t>
    <rPh sb="0" eb="1">
      <t>シュク</t>
    </rPh>
    <phoneticPr fontId="2"/>
  </si>
  <si>
    <t>活動日数</t>
    <rPh sb="0" eb="2">
      <t>カツドウ</t>
    </rPh>
    <rPh sb="2" eb="4">
      <t>ニッスウ</t>
    </rPh>
    <phoneticPr fontId="2"/>
  </si>
  <si>
    <t>総時間</t>
    <rPh sb="0" eb="1">
      <t>ソウ</t>
    </rPh>
    <rPh sb="1" eb="3">
      <t>ジカン</t>
    </rPh>
    <phoneticPr fontId="2"/>
  </si>
  <si>
    <t>休養日数</t>
    <rPh sb="0" eb="2">
      <t>キュウヨウ</t>
    </rPh>
    <rPh sb="2" eb="4">
      <t>ニッスウ</t>
    </rPh>
    <phoneticPr fontId="2"/>
  </si>
  <si>
    <t>休養日</t>
    <rPh sb="0" eb="3">
      <t>キュウヨウビ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</si>
  <si>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</si>
  <si>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</si>
  <si>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</si>
  <si>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</si>
  <si>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</si>
  <si>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</si>
  <si>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</si>
  <si>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</si>
  <si>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</si>
  <si>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</si>
  <si>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</si>
  <si>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</si>
  <si>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年度</t>
    <rPh sb="0" eb="2">
      <t>ネンド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</si>
  <si>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</si>
  <si>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</si>
  <si>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</si>
  <si>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</si>
  <si>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</si>
  <si>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</si>
  <si>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</t>
    <phoneticPr fontId="2"/>
  </si>
  <si>
    <t>●●部　試合・休養日設定年間予定表</t>
    <rPh sb="2" eb="3">
      <t>ブ</t>
    </rPh>
    <rPh sb="4" eb="6">
      <t>シアイ</t>
    </rPh>
    <rPh sb="7" eb="10">
      <t>キュウヨウビ</t>
    </rPh>
    <rPh sb="10" eb="12">
      <t>セッテイ</t>
    </rPh>
    <rPh sb="12" eb="14">
      <t>ネンカン</t>
    </rPh>
    <rPh sb="14" eb="17">
      <t>ヨテイヒョウ</t>
    </rPh>
    <phoneticPr fontId="2"/>
  </si>
  <si>
    <t>〇〇部</t>
    <rPh sb="2" eb="3">
      <t>ブ</t>
    </rPh>
    <phoneticPr fontId="2"/>
  </si>
  <si>
    <t>練習試合</t>
    <rPh sb="0" eb="2">
      <t>レンシュウ</t>
    </rPh>
    <rPh sb="2" eb="4">
      <t>シアイ</t>
    </rPh>
    <phoneticPr fontId="2"/>
  </si>
  <si>
    <t>実績</t>
    <rPh sb="0" eb="2">
      <t>ジッセキ</t>
    </rPh>
    <phoneticPr fontId="2"/>
  </si>
  <si>
    <t>計画</t>
    <rPh sb="0" eb="2">
      <t>ケイカク</t>
    </rPh>
    <phoneticPr fontId="2"/>
  </si>
  <si>
    <t>活動実績
の合計</t>
    <rPh sb="0" eb="2">
      <t>カツドウ</t>
    </rPh>
    <rPh sb="2" eb="4">
      <t>ジッセキ</t>
    </rPh>
    <rPh sb="6" eb="8">
      <t>ゴウケイ</t>
    </rPh>
    <phoneticPr fontId="2"/>
  </si>
  <si>
    <t>休養日総数</t>
    <rPh sb="0" eb="3">
      <t>キュウヨウビ</t>
    </rPh>
    <rPh sb="3" eb="5">
      <t>ソウスウ</t>
    </rPh>
    <phoneticPr fontId="2"/>
  </si>
  <si>
    <t>土日の休養日数</t>
    <rPh sb="0" eb="2">
      <t>ドニチ</t>
    </rPh>
    <rPh sb="3" eb="6">
      <t>キュウヨウビ</t>
    </rPh>
    <rPh sb="6" eb="7">
      <t>スウ</t>
    </rPh>
    <phoneticPr fontId="2"/>
  </si>
  <si>
    <t>練　習</t>
    <rPh sb="0" eb="1">
      <t>ネリ</t>
    </rPh>
    <rPh sb="2" eb="3">
      <t>シュウ</t>
    </rPh>
    <phoneticPr fontId="2"/>
  </si>
  <si>
    <t>〇〇学校</t>
    <rPh sb="2" eb="4">
      <t>ガッコウ</t>
    </rPh>
    <phoneticPr fontId="2"/>
  </si>
  <si>
    <t>【〇月】</t>
    <rPh sb="2" eb="3">
      <t>ガツ</t>
    </rPh>
    <phoneticPr fontId="2"/>
  </si>
  <si>
    <t>【年間活動計画例１】</t>
    <rPh sb="1" eb="3">
      <t>ネンカン</t>
    </rPh>
    <rPh sb="3" eb="5">
      <t>カツドウ</t>
    </rPh>
    <rPh sb="5" eb="7">
      <t>ケイカク</t>
    </rPh>
    <rPh sb="7" eb="8">
      <t>レイ</t>
    </rPh>
    <phoneticPr fontId="2"/>
  </si>
  <si>
    <t>2019年度</t>
  </si>
  <si>
    <t>男子バスケットボール部</t>
    <rPh sb="0" eb="2">
      <t>ダンシ</t>
    </rPh>
    <rPh sb="10" eb="11">
      <t>ブ</t>
    </rPh>
    <phoneticPr fontId="2"/>
  </si>
  <si>
    <t>年間活動計画</t>
    <rPh sb="0" eb="2">
      <t>ネンカン</t>
    </rPh>
    <rPh sb="2" eb="4">
      <t>カツドウ</t>
    </rPh>
    <rPh sb="4" eb="6">
      <t>ケイカク</t>
    </rPh>
    <phoneticPr fontId="2"/>
  </si>
  <si>
    <t>指導の方針</t>
    <rPh sb="0" eb="2">
      <t>シドウ</t>
    </rPh>
    <rPh sb="3" eb="5">
      <t>ホウシン</t>
    </rPh>
    <phoneticPr fontId="2"/>
  </si>
  <si>
    <t>チームワークを大切にし，部員相互の励まし合いと目的達成の喜びが醸成されるよう促す。</t>
    <phoneticPr fontId="2"/>
  </si>
  <si>
    <t>年間目標</t>
    <rPh sb="0" eb="2">
      <t>ネンカン</t>
    </rPh>
    <rPh sb="2" eb="4">
      <t>モクヒョウ</t>
    </rPh>
    <phoneticPr fontId="2"/>
  </si>
  <si>
    <t>顧問・部活動指導員
（外部指導者）</t>
    <rPh sb="0" eb="2">
      <t>コモン</t>
    </rPh>
    <rPh sb="3" eb="6">
      <t>ブカツドウ</t>
    </rPh>
    <rPh sb="6" eb="9">
      <t>シドウイン</t>
    </rPh>
    <rPh sb="11" eb="13">
      <t>ガイブ</t>
    </rPh>
    <rPh sb="13" eb="16">
      <t>シドウシャ</t>
    </rPh>
    <phoneticPr fontId="2"/>
  </si>
  <si>
    <t>顧問〇〇　〇〇　副顧問〇〇　〇〇</t>
    <rPh sb="0" eb="2">
      <t>コモン</t>
    </rPh>
    <rPh sb="8" eb="11">
      <t>フクコモン</t>
    </rPh>
    <phoneticPr fontId="2"/>
  </si>
  <si>
    <t>活動日</t>
    <rPh sb="0" eb="3">
      <t>カツドウビ</t>
    </rPh>
    <phoneticPr fontId="2"/>
  </si>
  <si>
    <t>平日：3～4日　土日どちらかを休養日とする（試合等で両日活動した場合は平日等で調整）</t>
    <rPh sb="0" eb="2">
      <t>ヘイジツ</t>
    </rPh>
    <rPh sb="6" eb="7">
      <t>ニチ</t>
    </rPh>
    <rPh sb="8" eb="10">
      <t>ドニチ</t>
    </rPh>
    <rPh sb="15" eb="18">
      <t>キュウヨウビ</t>
    </rPh>
    <rPh sb="22" eb="24">
      <t>シアイ</t>
    </rPh>
    <rPh sb="24" eb="25">
      <t>トウ</t>
    </rPh>
    <rPh sb="26" eb="28">
      <t>リョウジツ</t>
    </rPh>
    <rPh sb="28" eb="30">
      <t>カツドウ</t>
    </rPh>
    <rPh sb="32" eb="34">
      <t>バアイ</t>
    </rPh>
    <rPh sb="35" eb="37">
      <t>ヘイジツ</t>
    </rPh>
    <rPh sb="37" eb="38">
      <t>トウ</t>
    </rPh>
    <rPh sb="39" eb="41">
      <t>チョウセイ</t>
    </rPh>
    <phoneticPr fontId="2"/>
  </si>
  <si>
    <t>平日</t>
    <rPh sb="0" eb="2">
      <t>ヘイジツ</t>
    </rPh>
    <phoneticPr fontId="2"/>
  </si>
  <si>
    <t>１６：００～日没１５分前</t>
    <rPh sb="6" eb="8">
      <t>ニチボツ</t>
    </rPh>
    <rPh sb="10" eb="11">
      <t>フン</t>
    </rPh>
    <rPh sb="11" eb="12">
      <t>マエ</t>
    </rPh>
    <phoneticPr fontId="2"/>
  </si>
  <si>
    <t>休日</t>
    <rPh sb="0" eb="2">
      <t>キュウジツ</t>
    </rPh>
    <phoneticPr fontId="2"/>
  </si>
  <si>
    <t>半日（午前または午後に3時間程度）</t>
    <rPh sb="0" eb="2">
      <t>ハンジツ</t>
    </rPh>
    <rPh sb="3" eb="5">
      <t>ゴゼン</t>
    </rPh>
    <rPh sb="8" eb="10">
      <t>ゴゴ</t>
    </rPh>
    <rPh sb="12" eb="14">
      <t>ジカン</t>
    </rPh>
    <rPh sb="14" eb="16">
      <t>テイド</t>
    </rPh>
    <phoneticPr fontId="2"/>
  </si>
  <si>
    <t>主な練習場所</t>
    <rPh sb="0" eb="1">
      <t>オモ</t>
    </rPh>
    <rPh sb="2" eb="4">
      <t>レンシュウ</t>
    </rPh>
    <rPh sb="4" eb="6">
      <t>バショ</t>
    </rPh>
    <phoneticPr fontId="2"/>
  </si>
  <si>
    <t>学校体育館</t>
    <rPh sb="0" eb="2">
      <t>ガッコウ</t>
    </rPh>
    <rPh sb="2" eb="5">
      <t>タイイクカン</t>
    </rPh>
    <phoneticPr fontId="2"/>
  </si>
  <si>
    <t>主な練習内容
（）は予定日数</t>
    <rPh sb="0" eb="1">
      <t>オモ</t>
    </rPh>
    <rPh sb="2" eb="4">
      <t>レンシュウ</t>
    </rPh>
    <rPh sb="4" eb="6">
      <t>ナイヨウ</t>
    </rPh>
    <rPh sb="10" eb="12">
      <t>ヨテイ</t>
    </rPh>
    <rPh sb="12" eb="14">
      <t>ニッスウ</t>
    </rPh>
    <phoneticPr fontId="2"/>
  </si>
  <si>
    <t>練習・練習試合（１）</t>
    <rPh sb="0" eb="2">
      <t>レンシュウ</t>
    </rPh>
    <rPh sb="3" eb="5">
      <t>レンシュウ</t>
    </rPh>
    <rPh sb="5" eb="7">
      <t>シアイ</t>
    </rPh>
    <phoneticPr fontId="2"/>
  </si>
  <si>
    <t>練習・練習試合（２）</t>
    <rPh sb="0" eb="2">
      <t>レンシュウ</t>
    </rPh>
    <rPh sb="3" eb="5">
      <t>レンシュウ</t>
    </rPh>
    <rPh sb="5" eb="7">
      <t>シアイ</t>
    </rPh>
    <phoneticPr fontId="2"/>
  </si>
  <si>
    <t>その他</t>
    <rPh sb="2" eb="3">
      <t>タ</t>
    </rPh>
    <phoneticPr fontId="2"/>
  </si>
  <si>
    <t>毎月第3水曜日にミーティングを行う。</t>
    <phoneticPr fontId="2"/>
  </si>
  <si>
    <t>【年間活動計画例２】</t>
    <rPh sb="1" eb="7">
      <t>ネンカンカツドウケイカク</t>
    </rPh>
    <rPh sb="7" eb="8">
      <t>レイ</t>
    </rPh>
    <phoneticPr fontId="2"/>
  </si>
  <si>
    <t>顧問</t>
    <rPh sb="0" eb="2">
      <t>コモン</t>
    </rPh>
    <phoneticPr fontId="22"/>
  </si>
  <si>
    <t>連絡先</t>
    <rPh sb="0" eb="3">
      <t>レンラクサキ</t>
    </rPh>
    <phoneticPr fontId="22"/>
  </si>
  <si>
    <t>℡</t>
    <phoneticPr fontId="22"/>
  </si>
  <si>
    <t>目標や課題に向けて積極的に取り組み，継続した努力ができる態度を身に付ける。</t>
    <rPh sb="0" eb="2">
      <t>モクヒョウ</t>
    </rPh>
    <rPh sb="3" eb="5">
      <t>カダイ</t>
    </rPh>
    <rPh sb="6" eb="7">
      <t>ム</t>
    </rPh>
    <rPh sb="9" eb="12">
      <t>セッキョクテキ</t>
    </rPh>
    <rPh sb="13" eb="14">
      <t>ト</t>
    </rPh>
    <rPh sb="15" eb="16">
      <t>ク</t>
    </rPh>
    <rPh sb="18" eb="20">
      <t>ケイゾク</t>
    </rPh>
    <rPh sb="22" eb="24">
      <t>ドリョク</t>
    </rPh>
    <rPh sb="28" eb="30">
      <t>タイド</t>
    </rPh>
    <rPh sb="31" eb="32">
      <t>ミ</t>
    </rPh>
    <rPh sb="33" eb="34">
      <t>ツ</t>
    </rPh>
    <phoneticPr fontId="2"/>
  </si>
  <si>
    <t>今年度の活動目標</t>
  </si>
  <si>
    <t>キャプテン</t>
    <phoneticPr fontId="22"/>
  </si>
  <si>
    <t>１年生</t>
    <phoneticPr fontId="22"/>
  </si>
  <si>
    <t>〇〇</t>
    <phoneticPr fontId="2"/>
  </si>
  <si>
    <t>名</t>
    <rPh sb="0" eb="1">
      <t>メイ</t>
    </rPh>
    <phoneticPr fontId="22"/>
  </si>
  <si>
    <t>副キャプテン</t>
    <phoneticPr fontId="22"/>
  </si>
  <si>
    <t>〇〇　〇〇</t>
    <phoneticPr fontId="2"/>
  </si>
  <si>
    <t>２年生</t>
    <phoneticPr fontId="22"/>
  </si>
  <si>
    <t>〇〇</t>
    <phoneticPr fontId="2"/>
  </si>
  <si>
    <t>マネージャー</t>
    <phoneticPr fontId="22"/>
  </si>
  <si>
    <t>３年生</t>
    <phoneticPr fontId="22"/>
  </si>
  <si>
    <t>活動時間</t>
    <rPh sb="0" eb="2">
      <t>カツドウ</t>
    </rPh>
    <rPh sb="2" eb="4">
      <t>ジカン</t>
    </rPh>
    <phoneticPr fontId="22"/>
  </si>
  <si>
    <t>平日　16：10～18：30　、　休日　9：00～12:00　※活動内容で変更の可能性あり</t>
    <rPh sb="0" eb="2">
      <t>ヘイジツ</t>
    </rPh>
    <rPh sb="17" eb="19">
      <t>キュウジツ</t>
    </rPh>
    <rPh sb="32" eb="34">
      <t>カツドウ</t>
    </rPh>
    <rPh sb="34" eb="36">
      <t>ナイヨウ</t>
    </rPh>
    <rPh sb="37" eb="39">
      <t>ヘンコウ</t>
    </rPh>
    <rPh sb="40" eb="43">
      <t>カノウセイ</t>
    </rPh>
    <phoneticPr fontId="2"/>
  </si>
  <si>
    <t>練習場所</t>
    <rPh sb="0" eb="2">
      <t>レンシュウ</t>
    </rPh>
    <rPh sb="2" eb="4">
      <t>バショ</t>
    </rPh>
    <phoneticPr fontId="22"/>
  </si>
  <si>
    <t>月</t>
    <rPh sb="0" eb="1">
      <t>ツキ</t>
    </rPh>
    <phoneticPr fontId="22"/>
  </si>
  <si>
    <t>学校行事</t>
    <rPh sb="0" eb="2">
      <t>ガッコウ</t>
    </rPh>
    <rPh sb="2" eb="4">
      <t>ギョウジ</t>
    </rPh>
    <phoneticPr fontId="22"/>
  </si>
  <si>
    <t>大会、合宿等</t>
    <rPh sb="0" eb="2">
      <t>タイカイ</t>
    </rPh>
    <rPh sb="3" eb="5">
      <t>ガッシュク</t>
    </rPh>
    <rPh sb="5" eb="6">
      <t>トウ</t>
    </rPh>
    <phoneticPr fontId="22"/>
  </si>
  <si>
    <t>重点練習内容</t>
    <rPh sb="0" eb="2">
      <t>ジュウテン</t>
    </rPh>
    <rPh sb="2" eb="4">
      <t>レンシュウ</t>
    </rPh>
    <rPh sb="4" eb="6">
      <t>ナイヨウ</t>
    </rPh>
    <phoneticPr fontId="22"/>
  </si>
  <si>
    <t>４月</t>
    <rPh sb="1" eb="2">
      <t>ガツ</t>
    </rPh>
    <phoneticPr fontId="22"/>
  </si>
  <si>
    <t>月目標</t>
    <rPh sb="0" eb="1">
      <t>ツキ</t>
    </rPh>
    <rPh sb="1" eb="3">
      <t>モクヒョウ</t>
    </rPh>
    <phoneticPr fontId="22"/>
  </si>
  <si>
    <t>新入部員を迎え、部活動の雰囲気作りをする（2，3年生は丁寧に指導する）</t>
    <rPh sb="0" eb="2">
      <t>シンニュウ</t>
    </rPh>
    <rPh sb="2" eb="4">
      <t>ブイン</t>
    </rPh>
    <rPh sb="5" eb="6">
      <t>ムカ</t>
    </rPh>
    <rPh sb="8" eb="11">
      <t>ブカツドウ</t>
    </rPh>
    <rPh sb="12" eb="15">
      <t>フンイキ</t>
    </rPh>
    <rPh sb="15" eb="16">
      <t>ツク</t>
    </rPh>
    <rPh sb="24" eb="26">
      <t>ネンセイ</t>
    </rPh>
    <rPh sb="27" eb="29">
      <t>テイネイ</t>
    </rPh>
    <rPh sb="30" eb="32">
      <t>シドウ</t>
    </rPh>
    <phoneticPr fontId="2"/>
  </si>
  <si>
    <t>９入学式
15～体験入部</t>
    <rPh sb="1" eb="4">
      <t>ニュウガクシキ</t>
    </rPh>
    <rPh sb="8" eb="10">
      <t>タイケン</t>
    </rPh>
    <rPh sb="10" eb="12">
      <t>ニュウブ</t>
    </rPh>
    <phoneticPr fontId="2"/>
  </si>
  <si>
    <t>21～22日佐賀県陸上記録会</t>
    <rPh sb="5" eb="6">
      <t>ニチ</t>
    </rPh>
    <rPh sb="6" eb="9">
      <t>サガケン</t>
    </rPh>
    <rPh sb="9" eb="11">
      <t>リクジョウ</t>
    </rPh>
    <rPh sb="11" eb="13">
      <t>キロク</t>
    </rPh>
    <rPh sb="13" eb="14">
      <t>カイ</t>
    </rPh>
    <phoneticPr fontId="2"/>
  </si>
  <si>
    <t>５月</t>
  </si>
  <si>
    <t>総体に向けた個人の技術的目標を達成する（4月に計画した数値目標）</t>
    <rPh sb="0" eb="2">
      <t>ソウタイ</t>
    </rPh>
    <rPh sb="3" eb="4">
      <t>ム</t>
    </rPh>
    <rPh sb="6" eb="8">
      <t>コジン</t>
    </rPh>
    <rPh sb="9" eb="12">
      <t>ギジュツテキ</t>
    </rPh>
    <rPh sb="12" eb="14">
      <t>モクヒョウ</t>
    </rPh>
    <rPh sb="15" eb="17">
      <t>タッセイ</t>
    </rPh>
    <rPh sb="21" eb="22">
      <t>ガツ</t>
    </rPh>
    <rPh sb="23" eb="25">
      <t>ケイカク</t>
    </rPh>
    <rPh sb="27" eb="29">
      <t>スウチ</t>
    </rPh>
    <rPh sb="29" eb="31">
      <t>モクヒョウ</t>
    </rPh>
    <phoneticPr fontId="2"/>
  </si>
  <si>
    <t>10開港記念日
15～17中間考査</t>
    <rPh sb="2" eb="4">
      <t>カイコウ</t>
    </rPh>
    <rPh sb="4" eb="7">
      <t>キネンビ</t>
    </rPh>
    <rPh sb="13" eb="15">
      <t>チュウカン</t>
    </rPh>
    <rPh sb="15" eb="17">
      <t>コウサ</t>
    </rPh>
    <phoneticPr fontId="2"/>
  </si>
  <si>
    <t>12～13日佐賀県陸上選手権大会</t>
    <rPh sb="5" eb="6">
      <t>ニチ</t>
    </rPh>
    <rPh sb="6" eb="9">
      <t>サガケン</t>
    </rPh>
    <rPh sb="9" eb="11">
      <t>リクジョウ</t>
    </rPh>
    <rPh sb="11" eb="14">
      <t>センシュケン</t>
    </rPh>
    <rPh sb="14" eb="16">
      <t>タイカイ</t>
    </rPh>
    <phoneticPr fontId="2"/>
  </si>
  <si>
    <t>【試合期】スピード系、技術系</t>
    <phoneticPr fontId="2"/>
  </si>
  <si>
    <t>６月</t>
  </si>
  <si>
    <t>高校総体で全員が自己ベストを更新し、総合3位以内入賞</t>
    <rPh sb="0" eb="2">
      <t>コウコウ</t>
    </rPh>
    <rPh sb="2" eb="4">
      <t>ソウタイ</t>
    </rPh>
    <rPh sb="5" eb="7">
      <t>ゼンイン</t>
    </rPh>
    <rPh sb="8" eb="10">
      <t>ジコ</t>
    </rPh>
    <rPh sb="14" eb="16">
      <t>コウシン</t>
    </rPh>
    <rPh sb="18" eb="20">
      <t>ソウゴウ</t>
    </rPh>
    <rPh sb="21" eb="22">
      <t>イ</t>
    </rPh>
    <rPh sb="22" eb="24">
      <t>イナイ</t>
    </rPh>
    <rPh sb="24" eb="26">
      <t>ニュウショウ</t>
    </rPh>
    <phoneticPr fontId="2"/>
  </si>
  <si>
    <t>27～7/2期末考査</t>
    <rPh sb="6" eb="8">
      <t>キマツ</t>
    </rPh>
    <rPh sb="8" eb="10">
      <t>コウサ</t>
    </rPh>
    <phoneticPr fontId="2"/>
  </si>
  <si>
    <t>1～4日県高校総体
14～17日北九州総体（福岡）</t>
    <rPh sb="3" eb="4">
      <t>ニチ</t>
    </rPh>
    <rPh sb="4" eb="5">
      <t>ケン</t>
    </rPh>
    <rPh sb="5" eb="7">
      <t>コウコウ</t>
    </rPh>
    <rPh sb="7" eb="9">
      <t>ソウタイ</t>
    </rPh>
    <rPh sb="15" eb="16">
      <t>ニチ</t>
    </rPh>
    <rPh sb="16" eb="19">
      <t>キタキュウシュウ</t>
    </rPh>
    <rPh sb="19" eb="21">
      <t>ソウタイ</t>
    </rPh>
    <rPh sb="22" eb="24">
      <t>フクオカ</t>
    </rPh>
    <phoneticPr fontId="2"/>
  </si>
  <si>
    <t>７月</t>
  </si>
  <si>
    <t>7月の目標・・・・・</t>
    <rPh sb="1" eb="2">
      <t>ガツ</t>
    </rPh>
    <rPh sb="3" eb="5">
      <t>モクヒョウ</t>
    </rPh>
    <phoneticPr fontId="2"/>
  </si>
  <si>
    <t>12～三者面談
20終業式</t>
    <rPh sb="3" eb="5">
      <t>サンシャ</t>
    </rPh>
    <rPh sb="5" eb="7">
      <t>メンダン</t>
    </rPh>
    <rPh sb="10" eb="13">
      <t>シュウギョウシキ</t>
    </rPh>
    <phoneticPr fontId="2"/>
  </si>
  <si>
    <t>8日国体選考会
21～22日県高校陸上選手権大会</t>
    <rPh sb="1" eb="2">
      <t>ニチ</t>
    </rPh>
    <rPh sb="2" eb="4">
      <t>コクタイ</t>
    </rPh>
    <rPh sb="4" eb="7">
      <t>センコウカイ</t>
    </rPh>
    <rPh sb="13" eb="14">
      <t>ニチ</t>
    </rPh>
    <rPh sb="14" eb="15">
      <t>ケン</t>
    </rPh>
    <rPh sb="15" eb="17">
      <t>コウコウ</t>
    </rPh>
    <rPh sb="17" eb="19">
      <t>リクジョウ</t>
    </rPh>
    <rPh sb="19" eb="22">
      <t>センシュケン</t>
    </rPh>
    <rPh sb="22" eb="24">
      <t>タイカイ</t>
    </rPh>
    <phoneticPr fontId="2"/>
  </si>
  <si>
    <t>【鍛錬期】筋力トレーニング、
　　　最大スピード系トレーニング</t>
    <phoneticPr fontId="2"/>
  </si>
  <si>
    <t>８月</t>
  </si>
  <si>
    <t>８月の目標・・・・・</t>
    <rPh sb="1" eb="2">
      <t>ガツ</t>
    </rPh>
    <rPh sb="3" eb="5">
      <t>モクヒョウ</t>
    </rPh>
    <phoneticPr fontId="2"/>
  </si>
  <si>
    <t>1,2体験入学</t>
    <rPh sb="3" eb="5">
      <t>タイケン</t>
    </rPh>
    <rPh sb="5" eb="7">
      <t>ニュウガク</t>
    </rPh>
    <phoneticPr fontId="2"/>
  </si>
  <si>
    <t>26日唐津選手権大会
2日～全国インターハイ（東京）</t>
    <rPh sb="2" eb="3">
      <t>ニチ</t>
    </rPh>
    <rPh sb="3" eb="5">
      <t>カラツ</t>
    </rPh>
    <rPh sb="5" eb="8">
      <t>センシュケン</t>
    </rPh>
    <rPh sb="8" eb="10">
      <t>タイカイ</t>
    </rPh>
    <rPh sb="12" eb="13">
      <t>ニチ</t>
    </rPh>
    <rPh sb="14" eb="16">
      <t>ゼンコク</t>
    </rPh>
    <rPh sb="23" eb="25">
      <t>トウキョウ</t>
    </rPh>
    <phoneticPr fontId="2"/>
  </si>
  <si>
    <t>９月</t>
  </si>
  <si>
    <t>９月の目標・・・・・</t>
    <rPh sb="1" eb="2">
      <t>ガツ</t>
    </rPh>
    <rPh sb="3" eb="5">
      <t>モクヒョウ</t>
    </rPh>
    <phoneticPr fontId="2"/>
  </si>
  <si>
    <t>2体育祭</t>
    <rPh sb="1" eb="4">
      <t>タイイクサイ</t>
    </rPh>
    <phoneticPr fontId="2"/>
  </si>
  <si>
    <t>15～17日県高校新人大会</t>
    <rPh sb="5" eb="6">
      <t>ニチ</t>
    </rPh>
    <rPh sb="6" eb="7">
      <t>ケン</t>
    </rPh>
    <rPh sb="7" eb="9">
      <t>コウコウ</t>
    </rPh>
    <rPh sb="9" eb="11">
      <t>シンジン</t>
    </rPh>
    <rPh sb="11" eb="13">
      <t>タイカイ</t>
    </rPh>
    <phoneticPr fontId="2"/>
  </si>
  <si>
    <t>１０月</t>
  </si>
  <si>
    <t>１０月の目標・・・・・</t>
    <rPh sb="2" eb="3">
      <t>ガツ</t>
    </rPh>
    <rPh sb="4" eb="6">
      <t>モクヒョウ</t>
    </rPh>
    <phoneticPr fontId="2"/>
  </si>
  <si>
    <t>9～11中間考査</t>
    <rPh sb="4" eb="6">
      <t>チュウカン</t>
    </rPh>
    <rPh sb="6" eb="8">
      <t>コウサ</t>
    </rPh>
    <phoneticPr fontId="2"/>
  </si>
  <si>
    <t>12日～14日九州新人大会</t>
    <rPh sb="2" eb="3">
      <t>ニチ</t>
    </rPh>
    <rPh sb="6" eb="7">
      <t>ニチ</t>
    </rPh>
    <rPh sb="7" eb="9">
      <t>キュウシュウ</t>
    </rPh>
    <rPh sb="9" eb="11">
      <t>シンジン</t>
    </rPh>
    <rPh sb="11" eb="13">
      <t>タイカイ</t>
    </rPh>
    <phoneticPr fontId="2"/>
  </si>
  <si>
    <t>【試合期】スピード系、技術系</t>
    <phoneticPr fontId="2"/>
  </si>
  <si>
    <t>１１月</t>
  </si>
  <si>
    <t>１１月の目標・・・・・</t>
    <rPh sb="2" eb="3">
      <t>ガツ</t>
    </rPh>
    <rPh sb="4" eb="6">
      <t>モクヒョウ</t>
    </rPh>
    <phoneticPr fontId="2"/>
  </si>
  <si>
    <t>28～12/3期末考査</t>
    <rPh sb="7" eb="9">
      <t>キマツ</t>
    </rPh>
    <rPh sb="9" eb="11">
      <t>コウサ</t>
    </rPh>
    <phoneticPr fontId="2"/>
  </si>
  <si>
    <t>1日県高校駅伝大会</t>
    <rPh sb="1" eb="2">
      <t>ニチ</t>
    </rPh>
    <rPh sb="2" eb="3">
      <t>ケン</t>
    </rPh>
    <rPh sb="3" eb="5">
      <t>コウコウ</t>
    </rPh>
    <rPh sb="5" eb="7">
      <t>エキデン</t>
    </rPh>
    <rPh sb="7" eb="9">
      <t>タイカイ</t>
    </rPh>
    <phoneticPr fontId="2"/>
  </si>
  <si>
    <t>１２月</t>
  </si>
  <si>
    <t>１２月の目標・・・・・</t>
    <rPh sb="2" eb="3">
      <t>ガツ</t>
    </rPh>
    <rPh sb="4" eb="6">
      <t>モクヒョウ</t>
    </rPh>
    <phoneticPr fontId="2"/>
  </si>
  <si>
    <t>24終業式</t>
    <rPh sb="2" eb="5">
      <t>シュウギョウシキ</t>
    </rPh>
    <phoneticPr fontId="2"/>
  </si>
  <si>
    <t>2５～28日九州合宿</t>
    <rPh sb="5" eb="6">
      <t>ニチ</t>
    </rPh>
    <rPh sb="6" eb="8">
      <t>キュウシュウ</t>
    </rPh>
    <rPh sb="8" eb="10">
      <t>ガッシュク</t>
    </rPh>
    <phoneticPr fontId="2"/>
  </si>
  <si>
    <t>１月</t>
  </si>
  <si>
    <t>１月の目標・・・・・</t>
    <rPh sb="1" eb="2">
      <t>ガツ</t>
    </rPh>
    <rPh sb="3" eb="5">
      <t>モクヒョウ</t>
    </rPh>
    <phoneticPr fontId="2"/>
  </si>
  <si>
    <t>８始業式</t>
    <rPh sb="1" eb="3">
      <t>シギョウ</t>
    </rPh>
    <rPh sb="3" eb="4">
      <t>シキ</t>
    </rPh>
    <phoneticPr fontId="2"/>
  </si>
  <si>
    <t>２月</t>
  </si>
  <si>
    <t>２月の目標・・・・・</t>
    <rPh sb="1" eb="2">
      <t>ガツ</t>
    </rPh>
    <rPh sb="3" eb="5">
      <t>モクヒョウ</t>
    </rPh>
    <phoneticPr fontId="2"/>
  </si>
  <si>
    <t>14～19期末考査</t>
    <rPh sb="5" eb="7">
      <t>キマツ</t>
    </rPh>
    <rPh sb="7" eb="9">
      <t>コウサ</t>
    </rPh>
    <phoneticPr fontId="2"/>
  </si>
  <si>
    <t>24日ロードレース大会</t>
    <rPh sb="2" eb="3">
      <t>ニチ</t>
    </rPh>
    <rPh sb="9" eb="11">
      <t>タイカイ</t>
    </rPh>
    <phoneticPr fontId="2"/>
  </si>
  <si>
    <t>３月</t>
  </si>
  <si>
    <t>３月の目標・・・・・</t>
    <rPh sb="1" eb="2">
      <t>ガツ</t>
    </rPh>
    <rPh sb="3" eb="5">
      <t>モクヒョウ</t>
    </rPh>
    <phoneticPr fontId="2"/>
  </si>
  <si>
    <t>1卒業式
23終業式</t>
    <rPh sb="1" eb="4">
      <t>ソツギョウシキ</t>
    </rPh>
    <rPh sb="7" eb="10">
      <t>シュウギョウシキ</t>
    </rPh>
    <phoneticPr fontId="2"/>
  </si>
  <si>
    <t>21日国見台陸上記録会</t>
    <rPh sb="2" eb="3">
      <t>ニチ</t>
    </rPh>
    <rPh sb="3" eb="5">
      <t>クニミ</t>
    </rPh>
    <rPh sb="5" eb="6">
      <t>ダイ</t>
    </rPh>
    <rPh sb="6" eb="8">
      <t>リクジョウ</t>
    </rPh>
    <rPh sb="8" eb="10">
      <t>キロク</t>
    </rPh>
    <rPh sb="10" eb="11">
      <t>カイ</t>
    </rPh>
    <phoneticPr fontId="2"/>
  </si>
  <si>
    <t>【年間活動計画様式例２】</t>
    <rPh sb="1" eb="7">
      <t>ネンカンカツドウケイカク</t>
    </rPh>
    <rPh sb="7" eb="9">
      <t>ヨウシキ</t>
    </rPh>
    <rPh sb="9" eb="10">
      <t>レイ</t>
    </rPh>
    <phoneticPr fontId="2"/>
  </si>
  <si>
    <t>　　　　　　　　　　　　　部</t>
    <rPh sb="13" eb="14">
      <t>ブ</t>
    </rPh>
    <phoneticPr fontId="2"/>
  </si>
  <si>
    <t>　　　　　　　　　　　学校</t>
    <rPh sb="11" eb="13">
      <t>ガッコウ</t>
    </rPh>
    <phoneticPr fontId="2"/>
  </si>
  <si>
    <t>　　　　　　　　　年度</t>
    <phoneticPr fontId="2"/>
  </si>
  <si>
    <t>【年間活動計画様式例１】</t>
    <rPh sb="1" eb="3">
      <t>ネンカン</t>
    </rPh>
    <rPh sb="3" eb="5">
      <t>カツドウ</t>
    </rPh>
    <rPh sb="5" eb="7">
      <t>ケイカク</t>
    </rPh>
    <rPh sb="7" eb="9">
      <t>ヨウシキ</t>
    </rPh>
    <rPh sb="9" eb="10">
      <t>レイ</t>
    </rPh>
    <phoneticPr fontId="2"/>
  </si>
  <si>
    <t>0000-00-0000</t>
    <phoneticPr fontId="2"/>
  </si>
  <si>
    <t>キャプテン</t>
    <phoneticPr fontId="22"/>
  </si>
  <si>
    <t>〇〇　〇〇</t>
    <phoneticPr fontId="2"/>
  </si>
  <si>
    <t>１年生</t>
    <phoneticPr fontId="22"/>
  </si>
  <si>
    <t>副キャプテン</t>
    <phoneticPr fontId="22"/>
  </si>
  <si>
    <t>マネージャー</t>
    <phoneticPr fontId="22"/>
  </si>
  <si>
    <t>〇〇</t>
    <phoneticPr fontId="2"/>
  </si>
  <si>
    <t>【鍛錬期】スピード持久系、技術系</t>
    <phoneticPr fontId="2"/>
  </si>
  <si>
    <t>【鍛錬期】筋力トレーニング、
　　　最大スピード系トレーニング</t>
    <phoneticPr fontId="2"/>
  </si>
  <si>
    <t>【試合期】スピード系、技術系</t>
    <phoneticPr fontId="2"/>
  </si>
  <si>
    <t>【試合期】スピード系、技術系</t>
    <phoneticPr fontId="2"/>
  </si>
  <si>
    <t>【移行期】コントロールテスト</t>
    <phoneticPr fontId="2"/>
  </si>
  <si>
    <t>【鍛錬期】筋力トレーニング、
　　　　サーキット系</t>
    <phoneticPr fontId="2"/>
  </si>
  <si>
    <t>【回復期】筋力トレーニング</t>
    <phoneticPr fontId="2"/>
  </si>
  <si>
    <t>【鍛錬期】筋力トレーニング、
　　　　　サーキット系</t>
    <phoneticPr fontId="2"/>
  </si>
  <si>
    <t>【準備期】技術系</t>
    <phoneticPr fontId="2"/>
  </si>
  <si>
    <t>練習・練習試合（１）・公式試合（１）　　　　　　　　　　　　　※4月23日～春季大会　　</t>
    <rPh sb="0" eb="2">
      <t>レンシュウ</t>
    </rPh>
    <rPh sb="3" eb="5">
      <t>レンシュウ</t>
    </rPh>
    <rPh sb="5" eb="7">
      <t>シアイ</t>
    </rPh>
    <rPh sb="11" eb="13">
      <t>コウシキ</t>
    </rPh>
    <rPh sb="13" eb="15">
      <t>シアイ</t>
    </rPh>
    <phoneticPr fontId="2"/>
  </si>
  <si>
    <t>練習・練習試合（２）・公式試合（１）　　　　　　　　　　　　　※5月3,4日バルーンカップ　</t>
    <rPh sb="0" eb="2">
      <t>レンシュウ</t>
    </rPh>
    <rPh sb="3" eb="5">
      <t>レンシュウ</t>
    </rPh>
    <rPh sb="5" eb="7">
      <t>シアイ</t>
    </rPh>
    <phoneticPr fontId="2"/>
  </si>
  <si>
    <t>練習・練習試合（２）・公式試合（１）　　　　　　　　　　　　　※7月29,30日中体連</t>
    <rPh sb="0" eb="2">
      <t>レンシュウ</t>
    </rPh>
    <rPh sb="3" eb="5">
      <t>レンシュウ</t>
    </rPh>
    <rPh sb="5" eb="7">
      <t>シアイ</t>
    </rPh>
    <rPh sb="11" eb="15">
      <t>コウシキシアイ</t>
    </rPh>
    <phoneticPr fontId="2"/>
  </si>
  <si>
    <t>練習・公式試合（１）　　　　　　　　　　　　　　　　　　　　　　※10月8,9日地区対抗戦</t>
    <rPh sb="0" eb="2">
      <t>レンシュウ</t>
    </rPh>
    <rPh sb="3" eb="7">
      <t>コウシキシアイ</t>
    </rPh>
    <phoneticPr fontId="2"/>
  </si>
  <si>
    <t>練習・練習試合（１）・公式試合（１）　　　　　　　　　　　　　※11月23,24日ムツゴロウカップ</t>
    <rPh sb="0" eb="2">
      <t>レンシュウ</t>
    </rPh>
    <rPh sb="3" eb="5">
      <t>レンシュウ</t>
    </rPh>
    <rPh sb="5" eb="7">
      <t>シアイ</t>
    </rPh>
    <rPh sb="11" eb="15">
      <t>コウシキシアイ</t>
    </rPh>
    <phoneticPr fontId="2"/>
  </si>
  <si>
    <t>練習・練習試合（１）・公式試合（１）　　　　　　　　　　　　　※ 1月20日～新人大会</t>
    <rPh sb="0" eb="2">
      <t>レンシュウ</t>
    </rPh>
    <rPh sb="3" eb="5">
      <t>レンシュウ</t>
    </rPh>
    <rPh sb="5" eb="7">
      <t>シアイ</t>
    </rPh>
    <rPh sb="11" eb="15">
      <t>コウシキシアイ</t>
    </rPh>
    <phoneticPr fontId="2"/>
  </si>
  <si>
    <t>練習・練習試合（２）・公式試合（１）　　　　　　　　　　　　　※2月15,16日地区ドリーム戦</t>
    <rPh sb="0" eb="2">
      <t>レンシュウ</t>
    </rPh>
    <rPh sb="3" eb="5">
      <t>レンシュウ</t>
    </rPh>
    <rPh sb="5" eb="7">
      <t>シアイ</t>
    </rPh>
    <rPh sb="11" eb="15">
      <t>コウシキシアイ</t>
    </rPh>
    <phoneticPr fontId="2"/>
  </si>
  <si>
    <t>　　　　　年度　　【　　　　　　　　　　　　部】　年間活動計画　</t>
    <rPh sb="5" eb="7">
      <t>ネンド</t>
    </rPh>
    <phoneticPr fontId="22"/>
  </si>
  <si>
    <t xml:space="preserve">             　　毎日の体育館周りの清掃活動で人間的成長と公式戦１回戦突破</t>
    <rPh sb="15" eb="17">
      <t>マイニチ</t>
    </rPh>
    <rPh sb="18" eb="21">
      <t>タイイクカン</t>
    </rPh>
    <rPh sb="21" eb="22">
      <t>マワ</t>
    </rPh>
    <rPh sb="24" eb="26">
      <t>セイソウ</t>
    </rPh>
    <rPh sb="26" eb="28">
      <t>カツドウ</t>
    </rPh>
    <rPh sb="29" eb="32">
      <t>ニンゲンテキ</t>
    </rPh>
    <rPh sb="32" eb="34">
      <t>セイチョウ</t>
    </rPh>
    <rPh sb="35" eb="38">
      <t>コウシキセン</t>
    </rPh>
    <rPh sb="39" eb="41">
      <t>カイセン</t>
    </rPh>
    <rPh sb="41" eb="43">
      <t>トッパ</t>
    </rPh>
    <phoneticPr fontId="2"/>
  </si>
  <si>
    <t>県高校総体と新人戦で総合３位以内入賞</t>
    <phoneticPr fontId="22"/>
  </si>
  <si>
    <t>（平日）　学校グラウンド　　（休日）　総合運動場</t>
    <rPh sb="1" eb="3">
      <t>ヘイジツ</t>
    </rPh>
    <rPh sb="5" eb="7">
      <t>ガッコウ</t>
    </rPh>
    <rPh sb="15" eb="17">
      <t>キュウジツ</t>
    </rPh>
    <rPh sb="19" eb="21">
      <t>ソウゴウ</t>
    </rPh>
    <rPh sb="21" eb="24">
      <t>ウンドウジョウ</t>
    </rPh>
    <phoneticPr fontId="2"/>
  </si>
  <si>
    <t>試　合</t>
    <rPh sb="0" eb="1">
      <t>タメシ</t>
    </rPh>
    <rPh sb="2" eb="3">
      <t>ゴウ</t>
    </rPh>
    <phoneticPr fontId="2"/>
  </si>
  <si>
    <t>活動時間</t>
    <rPh sb="0" eb="2">
      <t>カツドウ</t>
    </rPh>
    <rPh sb="2" eb="4">
      <t>ジカン</t>
    </rPh>
    <phoneticPr fontId="2"/>
  </si>
  <si>
    <t>週平均</t>
    <rPh sb="0" eb="3">
      <t>シュウヘイキン</t>
    </rPh>
    <phoneticPr fontId="2"/>
  </si>
  <si>
    <t>新人大会</t>
    <rPh sb="0" eb="2">
      <t>シンジン</t>
    </rPh>
    <rPh sb="2" eb="4">
      <t>タイカイ</t>
    </rPh>
    <phoneticPr fontId="2"/>
  </si>
  <si>
    <t>総合グランド</t>
    <rPh sb="0" eb="2">
      <t>ソウゴウ</t>
    </rPh>
    <phoneticPr fontId="2"/>
  </si>
  <si>
    <t>ミーティング</t>
    <phoneticPr fontId="2"/>
  </si>
  <si>
    <t>【９月】</t>
    <rPh sb="2" eb="3">
      <t>ガツ</t>
    </rPh>
    <phoneticPr fontId="2"/>
  </si>
  <si>
    <t>体育大会</t>
    <rPh sb="0" eb="2">
      <t>タイイク</t>
    </rPh>
    <rPh sb="2" eb="4">
      <t>タイカイ</t>
    </rPh>
    <phoneticPr fontId="2"/>
  </si>
  <si>
    <t>振替休日</t>
    <rPh sb="0" eb="2">
      <t>フリカエ</t>
    </rPh>
    <rPh sb="2" eb="4">
      <t>キュウジツ</t>
    </rPh>
    <phoneticPr fontId="2"/>
  </si>
  <si>
    <t>佐賀県立○○中学校</t>
    <rPh sb="0" eb="3">
      <t>サガケン</t>
    </rPh>
    <rPh sb="3" eb="4">
      <t>リツ</t>
    </rPh>
    <rPh sb="6" eb="7">
      <t>チュウ</t>
    </rPh>
    <rPh sb="7" eb="9">
      <t>ガッコウ</t>
    </rPh>
    <phoneticPr fontId="2"/>
  </si>
  <si>
    <t>2019年度　　　　　　○○高等学校　【陸上競技部】　年間活動計画　</t>
    <rPh sb="4" eb="6">
      <t>ネンド</t>
    </rPh>
    <rPh sb="14" eb="16">
      <t>コウトウ</t>
    </rPh>
    <rPh sb="16" eb="18">
      <t>ガッコウ</t>
    </rPh>
    <rPh sb="20" eb="22">
      <t>リクジョウ</t>
    </rPh>
    <rPh sb="22" eb="24">
      <t>キョウギ</t>
    </rPh>
    <phoneticPr fontId="22"/>
  </si>
  <si>
    <t>サッカー部</t>
    <rPh sb="4" eb="5">
      <t>ブ</t>
    </rPh>
    <phoneticPr fontId="2"/>
  </si>
  <si>
    <t>※週平均時間＝1日あたりの平均時間×7日</t>
    <rPh sb="1" eb="4">
      <t>シュウヘイキン</t>
    </rPh>
    <rPh sb="4" eb="6">
      <t>ジカン</t>
    </rPh>
    <rPh sb="8" eb="9">
      <t>ニチ</t>
    </rPh>
    <rPh sb="13" eb="15">
      <t>ヘイキン</t>
    </rPh>
    <rPh sb="15" eb="17">
      <t>ジカン</t>
    </rPh>
    <rPh sb="19" eb="20">
      <t>ニチ</t>
    </rPh>
    <phoneticPr fontId="2"/>
  </si>
  <si>
    <t>はがくれ学校グランド</t>
    <rPh sb="4" eb="6">
      <t>ガッコウ</t>
    </rPh>
    <phoneticPr fontId="2"/>
  </si>
  <si>
    <t>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</si>
</sst>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:mm;@"/>
    <numFmt numFmtId="177" formatCode="[h]:mm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4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HGS創英角ｺﾞｼｯｸUB"/>
      <family val="3"/>
      <charset val="128"/>
    </font>
    <font>
      <sz val="24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2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sz val="18"/>
      <color theme="1"/>
      <name val="HGPｺﾞｼｯｸE"/>
      <family val="3"/>
      <charset val="128"/>
    </font>
    <font>
      <sz val="11"/>
      <color theme="1"/>
      <name val="HGP創英角ﾎﾟｯﾌﾟ体"/>
      <family val="3"/>
      <charset val="128"/>
    </font>
    <font>
      <sz val="16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15" xfId="0" applyBorder="1">
      <alignment vertical="center"/>
    </xf>
    <xf numFmtId="0" fontId="0" fillId="0" borderId="16" xfId="0" applyBorder="1" applyAlignment="1" applyProtection="1">
      <alignment horizontal="center" vertical="center"/>
      <protection locked="0"/>
    </xf>
    <xf numFmtId="176" fontId="0" fillId="0" borderId="16" xfId="0" applyNumberFormat="1" applyBorder="1" applyAlignment="1" applyProtection="1">
      <alignment horizontal="center" vertical="center"/>
      <protection locked="0"/>
    </xf>
    <xf numFmtId="0" fontId="0" fillId="0" borderId="18" xfId="0" applyBorder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56" fontId="0" fillId="0" borderId="0" xfId="0" applyNumberFormat="1" applyAlignment="1">
      <alignment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76" fontId="0" fillId="0" borderId="27" xfId="0" applyNumberFormat="1" applyBorder="1" applyAlignment="1" applyProtection="1">
      <alignment horizontal="center"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Border="1" applyAlignment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>
      <alignment vertical="center"/>
    </xf>
    <xf numFmtId="0" fontId="20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6" xfId="0" applyFill="1" applyBorder="1" applyAlignment="1">
      <alignment vertical="center"/>
    </xf>
    <xf numFmtId="177" fontId="0" fillId="0" borderId="16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31" xfId="0" applyBorder="1">
      <alignment vertical="center"/>
    </xf>
    <xf numFmtId="0" fontId="0" fillId="3" borderId="13" xfId="0" applyFill="1" applyBorder="1" applyAlignment="1" applyProtection="1">
      <alignment horizontal="center" vertical="center"/>
      <protection locked="0"/>
    </xf>
    <xf numFmtId="20" fontId="0" fillId="0" borderId="12" xfId="0" applyNumberFormat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176" fontId="0" fillId="0" borderId="12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32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3" borderId="33" xfId="0" applyFill="1" applyBorder="1" applyAlignment="1" applyProtection="1">
      <alignment horizontal="center" vertical="center"/>
      <protection locked="0"/>
    </xf>
    <xf numFmtId="20" fontId="0" fillId="0" borderId="29" xfId="0" applyNumberFormat="1" applyBorder="1" applyAlignment="1">
      <alignment horizontal="center" vertical="center"/>
    </xf>
    <xf numFmtId="176" fontId="0" fillId="0" borderId="29" xfId="0" applyNumberForma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0" borderId="25" xfId="0" applyNumberForma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9" fillId="0" borderId="17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7" fillId="0" borderId="24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21" fillId="0" borderId="24" xfId="0" applyFont="1" applyBorder="1" applyAlignment="1">
      <alignment horizontal="left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30" xfId="0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177" fontId="0" fillId="0" borderId="16" xfId="0" applyNumberFormat="1" applyFill="1" applyBorder="1" applyAlignment="1">
      <alignment horizontal="center" vertical="center" wrapText="1"/>
    </xf>
    <xf numFmtId="177" fontId="0" fillId="0" borderId="16" xfId="0" applyNumberFormat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17" xfId="0" applyNumberFormat="1" applyFill="1" applyBorder="1" applyAlignment="1">
      <alignment horizontal="center" vertical="center" wrapText="1"/>
    </xf>
    <xf numFmtId="0" fontId="0" fillId="0" borderId="27" xfId="0" applyNumberForma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20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BD7FB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CCFF"/>
        </patternFill>
      </fill>
    </dxf>
    <dxf>
      <fill>
        <patternFill>
          <bgColor rgb="FFFBD7FB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266701</xdr:colOff>
      <xdr:row>35</xdr:row>
      <xdr:rowOff>80455</xdr:rowOff>
    </xdr:from>
    <xdr:to>
      <xdr:col>50</xdr:col>
      <xdr:colOff>388287</xdr:colOff>
      <xdr:row>44</xdr:row>
      <xdr:rowOff>57150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2272F5F-4805-488D-BEC3-D353BE9F0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1351" y="8567230"/>
          <a:ext cx="1340786" cy="2119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G22"/>
  <sheetViews>
    <sheetView tabSelected="1" workbookViewId="0">
      <selection activeCell="C10" sqref="C10:C21"/>
    </sheetView>
  </sheetViews>
  <sheetFormatPr defaultRowHeight="18.75" x14ac:dyDescent="0.4"/>
  <cols>
    <col min="3" max="3" width="27.75" customWidth="1"/>
    <col min="5" max="5" width="31" customWidth="1"/>
    <col min="7" max="7" width="41.5" customWidth="1"/>
  </cols>
  <sheetData>
    <row r="1" spans="3:7" ht="24" x14ac:dyDescent="0.4">
      <c r="C1" s="2" t="s">
        <v>151</v>
      </c>
    </row>
    <row r="2" spans="3:7" x14ac:dyDescent="0.4">
      <c r="C2" s="42" t="s">
        <v>150</v>
      </c>
      <c r="D2" s="43"/>
      <c r="E2" s="43"/>
      <c r="F2" s="43"/>
      <c r="G2" s="43"/>
    </row>
    <row r="3" spans="3:7" ht="21" x14ac:dyDescent="0.4">
      <c r="C3" s="44" t="s">
        <v>149</v>
      </c>
      <c r="D3" s="88" t="s">
        <v>148</v>
      </c>
      <c r="E3" s="88"/>
      <c r="F3" s="45" t="s">
        <v>54</v>
      </c>
      <c r="G3" s="46"/>
    </row>
    <row r="4" spans="3:7" ht="38.25" customHeight="1" x14ac:dyDescent="0.4">
      <c r="C4" s="47" t="s">
        <v>55</v>
      </c>
      <c r="D4" s="89"/>
      <c r="E4" s="90"/>
      <c r="F4" s="90"/>
      <c r="G4" s="91"/>
    </row>
    <row r="5" spans="3:7" ht="34.5" customHeight="1" x14ac:dyDescent="0.4">
      <c r="C5" s="47" t="s">
        <v>57</v>
      </c>
      <c r="D5" s="89"/>
      <c r="E5" s="90"/>
      <c r="F5" s="90"/>
      <c r="G5" s="91"/>
    </row>
    <row r="6" spans="3:7" ht="27" x14ac:dyDescent="0.4">
      <c r="C6" s="48" t="s">
        <v>58</v>
      </c>
      <c r="D6" s="89"/>
      <c r="E6" s="90"/>
      <c r="F6" s="90"/>
      <c r="G6" s="91"/>
    </row>
    <row r="7" spans="3:7" ht="34.5" customHeight="1" x14ac:dyDescent="0.4">
      <c r="C7" s="47" t="s">
        <v>60</v>
      </c>
      <c r="D7" s="89"/>
      <c r="E7" s="90"/>
      <c r="F7" s="90"/>
      <c r="G7" s="91"/>
    </row>
    <row r="8" spans="3:7" ht="36" customHeight="1" x14ac:dyDescent="0.4">
      <c r="C8" s="47" t="s">
        <v>4</v>
      </c>
      <c r="D8" s="49" t="s">
        <v>62</v>
      </c>
      <c r="E8" s="49"/>
      <c r="F8" s="49" t="s">
        <v>64</v>
      </c>
      <c r="G8" s="50"/>
    </row>
    <row r="9" spans="3:7" ht="36" customHeight="1" x14ac:dyDescent="0.4">
      <c r="C9" s="47" t="s">
        <v>66</v>
      </c>
      <c r="D9" s="49" t="s">
        <v>62</v>
      </c>
      <c r="E9" s="49"/>
      <c r="F9" s="49" t="s">
        <v>64</v>
      </c>
      <c r="G9" s="50"/>
    </row>
    <row r="10" spans="3:7" x14ac:dyDescent="0.4">
      <c r="C10" s="82" t="s">
        <v>68</v>
      </c>
      <c r="D10" s="49"/>
      <c r="E10" s="85"/>
      <c r="F10" s="86"/>
      <c r="G10" s="87"/>
    </row>
    <row r="11" spans="3:7" x14ac:dyDescent="0.4">
      <c r="C11" s="83"/>
      <c r="D11" s="49"/>
      <c r="E11" s="85"/>
      <c r="F11" s="86"/>
      <c r="G11" s="87"/>
    </row>
    <row r="12" spans="3:7" x14ac:dyDescent="0.4">
      <c r="C12" s="83"/>
      <c r="D12" s="49"/>
      <c r="E12" s="85"/>
      <c r="F12" s="86"/>
      <c r="G12" s="87"/>
    </row>
    <row r="13" spans="3:7" x14ac:dyDescent="0.4">
      <c r="C13" s="83"/>
      <c r="D13" s="49"/>
      <c r="E13" s="85"/>
      <c r="F13" s="86"/>
      <c r="G13" s="87"/>
    </row>
    <row r="14" spans="3:7" x14ac:dyDescent="0.4">
      <c r="C14" s="83"/>
      <c r="D14" s="49"/>
      <c r="E14" s="85"/>
      <c r="F14" s="86"/>
      <c r="G14" s="87"/>
    </row>
    <row r="15" spans="3:7" x14ac:dyDescent="0.4">
      <c r="C15" s="83"/>
      <c r="D15" s="49"/>
      <c r="E15" s="85"/>
      <c r="F15" s="86"/>
      <c r="G15" s="87"/>
    </row>
    <row r="16" spans="3:7" x14ac:dyDescent="0.4">
      <c r="C16" s="83"/>
      <c r="D16" s="49"/>
      <c r="E16" s="85"/>
      <c r="F16" s="86"/>
      <c r="G16" s="87"/>
    </row>
    <row r="17" spans="3:7" x14ac:dyDescent="0.4">
      <c r="C17" s="83"/>
      <c r="D17" s="49"/>
      <c r="E17" s="85"/>
      <c r="F17" s="86"/>
      <c r="G17" s="87"/>
    </row>
    <row r="18" spans="3:7" x14ac:dyDescent="0.4">
      <c r="C18" s="83"/>
      <c r="D18" s="49"/>
      <c r="E18" s="85"/>
      <c r="F18" s="86"/>
      <c r="G18" s="87"/>
    </row>
    <row r="19" spans="3:7" x14ac:dyDescent="0.4">
      <c r="C19" s="83"/>
      <c r="D19" s="49"/>
      <c r="E19" s="85"/>
      <c r="F19" s="86"/>
      <c r="G19" s="87"/>
    </row>
    <row r="20" spans="3:7" x14ac:dyDescent="0.4">
      <c r="C20" s="83"/>
      <c r="D20" s="49"/>
      <c r="E20" s="85"/>
      <c r="F20" s="86"/>
      <c r="G20" s="87"/>
    </row>
    <row r="21" spans="3:7" x14ac:dyDescent="0.4">
      <c r="C21" s="84"/>
      <c r="D21" s="49"/>
      <c r="E21" s="85"/>
      <c r="F21" s="86"/>
      <c r="G21" s="87"/>
    </row>
    <row r="22" spans="3:7" ht="37.5" customHeight="1" x14ac:dyDescent="0.4">
      <c r="C22" s="47" t="s">
        <v>71</v>
      </c>
      <c r="D22" s="92"/>
      <c r="E22" s="92"/>
      <c r="F22" s="92"/>
      <c r="G22" s="92"/>
    </row>
  </sheetData>
  <mergeCells count="19">
    <mergeCell ref="D22:G22"/>
    <mergeCell ref="E14:G14"/>
    <mergeCell ref="E15:G15"/>
    <mergeCell ref="E16:G16"/>
    <mergeCell ref="E17:G17"/>
    <mergeCell ref="E18:G18"/>
    <mergeCell ref="E19:G19"/>
    <mergeCell ref="D3:E3"/>
    <mergeCell ref="D4:G4"/>
    <mergeCell ref="D5:G5"/>
    <mergeCell ref="D6:G6"/>
    <mergeCell ref="D7:G7"/>
    <mergeCell ref="C10:C21"/>
    <mergeCell ref="E10:G10"/>
    <mergeCell ref="E11:G11"/>
    <mergeCell ref="E12:G12"/>
    <mergeCell ref="E13:G13"/>
    <mergeCell ref="E20:G20"/>
    <mergeCell ref="E21:G21"/>
  </mergeCells>
  <phoneticPr fontId="2"/>
  <pageMargins left="0.9055118110236221" right="0.7086614173228347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C1:G22"/>
  <sheetViews>
    <sheetView workbookViewId="0">
      <selection activeCell="J14" sqref="J14"/>
    </sheetView>
  </sheetViews>
  <sheetFormatPr defaultRowHeight="18.75" x14ac:dyDescent="0.4"/>
  <cols>
    <col min="3" max="3" width="27.75" customWidth="1"/>
    <col min="5" max="5" width="29.75" customWidth="1"/>
    <col min="7" max="7" width="42" customWidth="1"/>
  </cols>
  <sheetData>
    <row r="1" spans="3:7" ht="24" x14ac:dyDescent="0.4">
      <c r="C1" s="2" t="s">
        <v>51</v>
      </c>
    </row>
    <row r="2" spans="3:7" x14ac:dyDescent="0.4">
      <c r="C2" s="42" t="s">
        <v>52</v>
      </c>
      <c r="D2" s="43"/>
      <c r="E2" s="43"/>
      <c r="F2" s="43"/>
      <c r="G2" s="43"/>
    </row>
    <row r="3" spans="3:7" ht="21" x14ac:dyDescent="0.4">
      <c r="C3" s="44" t="s">
        <v>188</v>
      </c>
      <c r="D3" s="88" t="s">
        <v>53</v>
      </c>
      <c r="E3" s="88"/>
      <c r="F3" s="45" t="s">
        <v>54</v>
      </c>
      <c r="G3" s="46"/>
    </row>
    <row r="4" spans="3:7" ht="43.5" customHeight="1" x14ac:dyDescent="0.4">
      <c r="C4" s="47" t="s">
        <v>55</v>
      </c>
      <c r="D4" s="89" t="s">
        <v>56</v>
      </c>
      <c r="E4" s="90"/>
      <c r="F4" s="90"/>
      <c r="G4" s="91"/>
    </row>
    <row r="5" spans="3:7" ht="41.25" customHeight="1" x14ac:dyDescent="0.4">
      <c r="C5" s="47" t="s">
        <v>57</v>
      </c>
      <c r="D5" s="85" t="s">
        <v>176</v>
      </c>
      <c r="E5" s="86"/>
      <c r="F5" s="86"/>
      <c r="G5" s="87"/>
    </row>
    <row r="6" spans="3:7" ht="27" x14ac:dyDescent="0.4">
      <c r="C6" s="48" t="s">
        <v>58</v>
      </c>
      <c r="D6" s="89" t="s">
        <v>59</v>
      </c>
      <c r="E6" s="90"/>
      <c r="F6" s="90"/>
      <c r="G6" s="91"/>
    </row>
    <row r="7" spans="3:7" ht="34.5" customHeight="1" x14ac:dyDescent="0.4">
      <c r="C7" s="47" t="s">
        <v>60</v>
      </c>
      <c r="D7" s="89" t="s">
        <v>61</v>
      </c>
      <c r="E7" s="90"/>
      <c r="F7" s="90"/>
      <c r="G7" s="91"/>
    </row>
    <row r="8" spans="3:7" ht="36" customHeight="1" x14ac:dyDescent="0.4">
      <c r="C8" s="47" t="s">
        <v>4</v>
      </c>
      <c r="D8" s="49" t="s">
        <v>62</v>
      </c>
      <c r="E8" s="49" t="s">
        <v>63</v>
      </c>
      <c r="F8" s="49" t="s">
        <v>64</v>
      </c>
      <c r="G8" s="50" t="s">
        <v>65</v>
      </c>
    </row>
    <row r="9" spans="3:7" ht="36" customHeight="1" x14ac:dyDescent="0.4">
      <c r="C9" s="47" t="s">
        <v>66</v>
      </c>
      <c r="D9" s="49" t="s">
        <v>62</v>
      </c>
      <c r="E9" s="49" t="s">
        <v>67</v>
      </c>
      <c r="F9" s="49" t="s">
        <v>64</v>
      </c>
      <c r="G9" s="50" t="s">
        <v>67</v>
      </c>
    </row>
    <row r="10" spans="3:7" x14ac:dyDescent="0.4">
      <c r="C10" s="82" t="s">
        <v>68</v>
      </c>
      <c r="D10" s="49" t="s">
        <v>20</v>
      </c>
      <c r="E10" s="85" t="s">
        <v>168</v>
      </c>
      <c r="F10" s="86"/>
      <c r="G10" s="87"/>
    </row>
    <row r="11" spans="3:7" x14ac:dyDescent="0.4">
      <c r="C11" s="83"/>
      <c r="D11" s="49" t="s">
        <v>21</v>
      </c>
      <c r="E11" s="85" t="s">
        <v>169</v>
      </c>
      <c r="F11" s="86"/>
      <c r="G11" s="87"/>
    </row>
    <row r="12" spans="3:7" x14ac:dyDescent="0.4">
      <c r="C12" s="83"/>
      <c r="D12" s="49" t="s">
        <v>22</v>
      </c>
      <c r="E12" s="85" t="s">
        <v>69</v>
      </c>
      <c r="F12" s="86"/>
      <c r="G12" s="87"/>
    </row>
    <row r="13" spans="3:7" x14ac:dyDescent="0.4">
      <c r="C13" s="83"/>
      <c r="D13" s="49" t="s">
        <v>23</v>
      </c>
      <c r="E13" s="85" t="s">
        <v>170</v>
      </c>
      <c r="F13" s="86"/>
      <c r="G13" s="87"/>
    </row>
    <row r="14" spans="3:7" x14ac:dyDescent="0.4">
      <c r="C14" s="83"/>
      <c r="D14" s="49" t="s">
        <v>24</v>
      </c>
      <c r="E14" s="85" t="s">
        <v>70</v>
      </c>
      <c r="F14" s="86"/>
      <c r="G14" s="87"/>
    </row>
    <row r="15" spans="3:7" x14ac:dyDescent="0.4">
      <c r="C15" s="83"/>
      <c r="D15" s="49" t="s">
        <v>25</v>
      </c>
      <c r="E15" s="85" t="s">
        <v>70</v>
      </c>
      <c r="F15" s="86"/>
      <c r="G15" s="87"/>
    </row>
    <row r="16" spans="3:7" x14ac:dyDescent="0.4">
      <c r="C16" s="83"/>
      <c r="D16" s="49" t="s">
        <v>26</v>
      </c>
      <c r="E16" s="85" t="s">
        <v>171</v>
      </c>
      <c r="F16" s="86"/>
      <c r="G16" s="87"/>
    </row>
    <row r="17" spans="3:7" x14ac:dyDescent="0.4">
      <c r="C17" s="83"/>
      <c r="D17" s="49" t="s">
        <v>27</v>
      </c>
      <c r="E17" s="85" t="s">
        <v>172</v>
      </c>
      <c r="F17" s="86"/>
      <c r="G17" s="87"/>
    </row>
    <row r="18" spans="3:7" x14ac:dyDescent="0.4">
      <c r="C18" s="83"/>
      <c r="D18" s="49" t="s">
        <v>28</v>
      </c>
      <c r="E18" s="85" t="s">
        <v>70</v>
      </c>
      <c r="F18" s="86"/>
      <c r="G18" s="87"/>
    </row>
    <row r="19" spans="3:7" x14ac:dyDescent="0.4">
      <c r="C19" s="83"/>
      <c r="D19" s="49" t="s">
        <v>29</v>
      </c>
      <c r="E19" s="85" t="s">
        <v>173</v>
      </c>
      <c r="F19" s="86"/>
      <c r="G19" s="87"/>
    </row>
    <row r="20" spans="3:7" x14ac:dyDescent="0.4">
      <c r="C20" s="83"/>
      <c r="D20" s="49" t="s">
        <v>30</v>
      </c>
      <c r="E20" s="85" t="s">
        <v>174</v>
      </c>
      <c r="F20" s="86"/>
      <c r="G20" s="87"/>
    </row>
    <row r="21" spans="3:7" x14ac:dyDescent="0.4">
      <c r="C21" s="84"/>
      <c r="D21" s="49" t="s">
        <v>31</v>
      </c>
      <c r="E21" s="85" t="s">
        <v>69</v>
      </c>
      <c r="F21" s="86"/>
      <c r="G21" s="87"/>
    </row>
    <row r="22" spans="3:7" ht="37.5" customHeight="1" x14ac:dyDescent="0.4">
      <c r="C22" s="47" t="s">
        <v>71</v>
      </c>
      <c r="D22" s="92" t="s">
        <v>72</v>
      </c>
      <c r="E22" s="92"/>
      <c r="F22" s="92"/>
      <c r="G22" s="92"/>
    </row>
  </sheetData>
  <mergeCells count="19">
    <mergeCell ref="D22:G22"/>
    <mergeCell ref="E14:G14"/>
    <mergeCell ref="E15:G15"/>
    <mergeCell ref="E16:G16"/>
    <mergeCell ref="E17:G17"/>
    <mergeCell ref="E18:G18"/>
    <mergeCell ref="E19:G19"/>
    <mergeCell ref="D3:E3"/>
    <mergeCell ref="D4:G4"/>
    <mergeCell ref="D5:G5"/>
    <mergeCell ref="D6:G6"/>
    <mergeCell ref="D7:G7"/>
    <mergeCell ref="C10:C21"/>
    <mergeCell ref="E10:G10"/>
    <mergeCell ref="E11:G11"/>
    <mergeCell ref="E12:G12"/>
    <mergeCell ref="E13:G13"/>
    <mergeCell ref="E20:G20"/>
    <mergeCell ref="E21:G21"/>
  </mergeCells>
  <phoneticPr fontId="2"/>
  <pageMargins left="0.51181102362204722" right="0.31496062992125984" top="0.55118110236220474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47"/>
  <sheetViews>
    <sheetView workbookViewId="0">
      <selection activeCell="H25" sqref="H25:N26"/>
    </sheetView>
  </sheetViews>
  <sheetFormatPr defaultRowHeight="18.75" x14ac:dyDescent="0.4"/>
  <cols>
    <col min="1" max="5" width="4" customWidth="1"/>
    <col min="6" max="6" width="6.5" customWidth="1"/>
    <col min="7" max="17" width="4" customWidth="1"/>
    <col min="18" max="18" width="5.875" customWidth="1"/>
    <col min="19" max="19" width="4" customWidth="1"/>
    <col min="20" max="20" width="4.75" customWidth="1"/>
    <col min="21" max="21" width="5.625" customWidth="1"/>
    <col min="22" max="50" width="4" customWidth="1"/>
    <col min="257" max="306" width="4" customWidth="1"/>
    <col min="513" max="562" width="4" customWidth="1"/>
    <col min="769" max="818" width="4" customWidth="1"/>
    <col min="1025" max="1074" width="4" customWidth="1"/>
    <col min="1281" max="1330" width="4" customWidth="1"/>
    <col min="1537" max="1586" width="4" customWidth="1"/>
    <col min="1793" max="1842" width="4" customWidth="1"/>
    <col min="2049" max="2098" width="4" customWidth="1"/>
    <col min="2305" max="2354" width="4" customWidth="1"/>
    <col min="2561" max="2610" width="4" customWidth="1"/>
    <col min="2817" max="2866" width="4" customWidth="1"/>
    <col min="3073" max="3122" width="4" customWidth="1"/>
    <col min="3329" max="3378" width="4" customWidth="1"/>
    <col min="3585" max="3634" width="4" customWidth="1"/>
    <col min="3841" max="3890" width="4" customWidth="1"/>
    <col min="4097" max="4146" width="4" customWidth="1"/>
    <col min="4353" max="4402" width="4" customWidth="1"/>
    <col min="4609" max="4658" width="4" customWidth="1"/>
    <col min="4865" max="4914" width="4" customWidth="1"/>
    <col min="5121" max="5170" width="4" customWidth="1"/>
    <col min="5377" max="5426" width="4" customWidth="1"/>
    <col min="5633" max="5682" width="4" customWidth="1"/>
    <col min="5889" max="5938" width="4" customWidth="1"/>
    <col min="6145" max="6194" width="4" customWidth="1"/>
    <col min="6401" max="6450" width="4" customWidth="1"/>
    <col min="6657" max="6706" width="4" customWidth="1"/>
    <col min="6913" max="6962" width="4" customWidth="1"/>
    <col min="7169" max="7218" width="4" customWidth="1"/>
    <col min="7425" max="7474" width="4" customWidth="1"/>
    <col min="7681" max="7730" width="4" customWidth="1"/>
    <col min="7937" max="7986" width="4" customWidth="1"/>
    <col min="8193" max="8242" width="4" customWidth="1"/>
    <col min="8449" max="8498" width="4" customWidth="1"/>
    <col min="8705" max="8754" width="4" customWidth="1"/>
    <col min="8961" max="9010" width="4" customWidth="1"/>
    <col min="9217" max="9266" width="4" customWidth="1"/>
    <col min="9473" max="9522" width="4" customWidth="1"/>
    <col min="9729" max="9778" width="4" customWidth="1"/>
    <col min="9985" max="10034" width="4" customWidth="1"/>
    <col min="10241" max="10290" width="4" customWidth="1"/>
    <col min="10497" max="10546" width="4" customWidth="1"/>
    <col min="10753" max="10802" width="4" customWidth="1"/>
    <col min="11009" max="11058" width="4" customWidth="1"/>
    <col min="11265" max="11314" width="4" customWidth="1"/>
    <col min="11521" max="11570" width="4" customWidth="1"/>
    <col min="11777" max="11826" width="4" customWidth="1"/>
    <col min="12033" max="12082" width="4" customWidth="1"/>
    <col min="12289" max="12338" width="4" customWidth="1"/>
    <col min="12545" max="12594" width="4" customWidth="1"/>
    <col min="12801" max="12850" width="4" customWidth="1"/>
    <col min="13057" max="13106" width="4" customWidth="1"/>
    <col min="13313" max="13362" width="4" customWidth="1"/>
    <col min="13569" max="13618" width="4" customWidth="1"/>
    <col min="13825" max="13874" width="4" customWidth="1"/>
    <col min="14081" max="14130" width="4" customWidth="1"/>
    <col min="14337" max="14386" width="4" customWidth="1"/>
    <col min="14593" max="14642" width="4" customWidth="1"/>
    <col min="14849" max="14898" width="4" customWidth="1"/>
    <col min="15105" max="15154" width="4" customWidth="1"/>
    <col min="15361" max="15410" width="4" customWidth="1"/>
    <col min="15617" max="15666" width="4" customWidth="1"/>
    <col min="15873" max="15922" width="4" customWidth="1"/>
    <col min="16129" max="16178" width="4" customWidth="1"/>
  </cols>
  <sheetData>
    <row r="1" spans="1:21" ht="25.5" x14ac:dyDescent="0.4">
      <c r="A1" s="51" t="s">
        <v>147</v>
      </c>
    </row>
    <row r="2" spans="1:21" ht="24" customHeight="1" x14ac:dyDescent="0.4">
      <c r="A2" s="98" t="s">
        <v>175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ht="18.75" customHeight="1" x14ac:dyDescent="0.4">
      <c r="A3" s="97" t="s">
        <v>74</v>
      </c>
      <c r="B3" s="97"/>
      <c r="C3" s="97"/>
      <c r="D3" s="97"/>
      <c r="E3" s="97"/>
      <c r="F3" s="97"/>
      <c r="G3" s="97"/>
      <c r="H3" s="97"/>
      <c r="I3" s="97"/>
      <c r="J3" s="97" t="s">
        <v>75</v>
      </c>
      <c r="K3" s="97"/>
      <c r="L3" s="52" t="s">
        <v>76</v>
      </c>
      <c r="M3" s="97"/>
      <c r="N3" s="97"/>
      <c r="O3" s="97"/>
      <c r="P3" s="97"/>
      <c r="Q3" s="97"/>
      <c r="R3" s="97"/>
      <c r="S3" s="97"/>
      <c r="T3" s="97"/>
      <c r="U3" s="97"/>
    </row>
    <row r="4" spans="1:21" ht="18.75" customHeight="1" x14ac:dyDescent="0.4">
      <c r="A4" s="93" t="s">
        <v>55</v>
      </c>
      <c r="B4" s="94"/>
      <c r="C4" s="94"/>
      <c r="D4" s="95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</row>
    <row r="5" spans="1:21" ht="18.75" customHeight="1" x14ac:dyDescent="0.4">
      <c r="A5" s="93" t="s">
        <v>78</v>
      </c>
      <c r="B5" s="94"/>
      <c r="C5" s="94"/>
      <c r="D5" s="95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</row>
    <row r="6" spans="1:21" ht="18.75" customHeight="1" x14ac:dyDescent="0.4">
      <c r="A6" s="97" t="s">
        <v>79</v>
      </c>
      <c r="B6" s="97"/>
      <c r="C6" s="97"/>
      <c r="D6" s="97"/>
      <c r="E6" s="93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  <c r="Q6" s="97" t="s">
        <v>80</v>
      </c>
      <c r="R6" s="97"/>
      <c r="S6" s="93"/>
      <c r="T6" s="95"/>
      <c r="U6" s="52" t="s">
        <v>82</v>
      </c>
    </row>
    <row r="7" spans="1:21" ht="18.75" customHeight="1" x14ac:dyDescent="0.4">
      <c r="A7" s="97" t="s">
        <v>83</v>
      </c>
      <c r="B7" s="97"/>
      <c r="C7" s="97"/>
      <c r="D7" s="97"/>
      <c r="E7" s="93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  <c r="Q7" s="97" t="s">
        <v>85</v>
      </c>
      <c r="R7" s="97"/>
      <c r="S7" s="93"/>
      <c r="T7" s="95"/>
      <c r="U7" s="52" t="s">
        <v>82</v>
      </c>
    </row>
    <row r="8" spans="1:21" ht="18.75" customHeight="1" x14ac:dyDescent="0.4">
      <c r="A8" s="97" t="s">
        <v>87</v>
      </c>
      <c r="B8" s="97"/>
      <c r="C8" s="97"/>
      <c r="D8" s="97"/>
      <c r="E8" s="93"/>
      <c r="F8" s="94"/>
      <c r="G8" s="94"/>
      <c r="H8" s="94"/>
      <c r="I8" s="94"/>
      <c r="J8" s="94"/>
      <c r="K8" s="94"/>
      <c r="L8" s="94"/>
      <c r="M8" s="94"/>
      <c r="N8" s="94"/>
      <c r="O8" s="94"/>
      <c r="P8" s="95"/>
      <c r="Q8" s="97" t="s">
        <v>88</v>
      </c>
      <c r="R8" s="97"/>
      <c r="S8" s="93"/>
      <c r="T8" s="95"/>
      <c r="U8" s="52" t="s">
        <v>82</v>
      </c>
    </row>
    <row r="9" spans="1:21" ht="18.75" customHeight="1" x14ac:dyDescent="0.4">
      <c r="A9" s="93" t="s">
        <v>89</v>
      </c>
      <c r="B9" s="94"/>
      <c r="C9" s="94"/>
      <c r="D9" s="95"/>
      <c r="E9" s="93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5"/>
    </row>
    <row r="10" spans="1:21" ht="18.75" customHeight="1" x14ac:dyDescent="0.4">
      <c r="A10" s="93" t="s">
        <v>91</v>
      </c>
      <c r="B10" s="94"/>
      <c r="C10" s="94"/>
      <c r="D10" s="95"/>
      <c r="E10" s="93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5"/>
    </row>
    <row r="11" spans="1:21" ht="18.75" customHeight="1" x14ac:dyDescent="0.4">
      <c r="A11" s="97" t="s">
        <v>92</v>
      </c>
      <c r="B11" s="93"/>
      <c r="C11" s="93" t="s">
        <v>93</v>
      </c>
      <c r="D11" s="94"/>
      <c r="E11" s="94"/>
      <c r="F11" s="94"/>
      <c r="G11" s="95"/>
      <c r="H11" s="93" t="s">
        <v>94</v>
      </c>
      <c r="I11" s="94"/>
      <c r="J11" s="94"/>
      <c r="K11" s="94"/>
      <c r="L11" s="94"/>
      <c r="M11" s="94"/>
      <c r="N11" s="95"/>
      <c r="O11" s="93" t="s">
        <v>95</v>
      </c>
      <c r="P11" s="94"/>
      <c r="Q11" s="94"/>
      <c r="R11" s="94"/>
      <c r="S11" s="94"/>
      <c r="T11" s="94"/>
      <c r="U11" s="95"/>
    </row>
    <row r="12" spans="1:21" ht="18.75" customHeight="1" x14ac:dyDescent="0.4">
      <c r="A12" s="99" t="s">
        <v>96</v>
      </c>
      <c r="B12" s="100"/>
      <c r="C12" s="105" t="s">
        <v>97</v>
      </c>
      <c r="D12" s="106"/>
      <c r="E12" s="107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9"/>
    </row>
    <row r="13" spans="1:21" ht="18.75" customHeight="1" x14ac:dyDescent="0.4">
      <c r="A13" s="101"/>
      <c r="B13" s="102"/>
      <c r="C13" s="110"/>
      <c r="D13" s="111"/>
      <c r="E13" s="111"/>
      <c r="F13" s="111"/>
      <c r="G13" s="112"/>
      <c r="H13" s="111"/>
      <c r="I13" s="111"/>
      <c r="J13" s="111"/>
      <c r="K13" s="111"/>
      <c r="L13" s="111"/>
      <c r="M13" s="111"/>
      <c r="N13" s="112"/>
      <c r="O13" s="116"/>
      <c r="P13" s="111"/>
      <c r="Q13" s="111"/>
      <c r="R13" s="111"/>
      <c r="S13" s="111"/>
      <c r="T13" s="111"/>
      <c r="U13" s="112"/>
    </row>
    <row r="14" spans="1:21" ht="18.75" customHeight="1" x14ac:dyDescent="0.4">
      <c r="A14" s="103"/>
      <c r="B14" s="104"/>
      <c r="C14" s="113"/>
      <c r="D14" s="114"/>
      <c r="E14" s="114"/>
      <c r="F14" s="114"/>
      <c r="G14" s="115"/>
      <c r="H14" s="114"/>
      <c r="I14" s="114"/>
      <c r="J14" s="114"/>
      <c r="K14" s="114"/>
      <c r="L14" s="114"/>
      <c r="M14" s="114"/>
      <c r="N14" s="115"/>
      <c r="O14" s="113"/>
      <c r="P14" s="114"/>
      <c r="Q14" s="114"/>
      <c r="R14" s="114"/>
      <c r="S14" s="114"/>
      <c r="T14" s="114"/>
      <c r="U14" s="115"/>
    </row>
    <row r="15" spans="1:21" ht="18.75" customHeight="1" x14ac:dyDescent="0.4">
      <c r="A15" s="99" t="s">
        <v>101</v>
      </c>
      <c r="B15" s="100"/>
      <c r="C15" s="105" t="s">
        <v>97</v>
      </c>
      <c r="D15" s="106"/>
      <c r="E15" s="107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9"/>
    </row>
    <row r="16" spans="1:21" ht="18.75" customHeight="1" x14ac:dyDescent="0.4">
      <c r="A16" s="101"/>
      <c r="B16" s="102"/>
      <c r="C16" s="110"/>
      <c r="D16" s="111"/>
      <c r="E16" s="111"/>
      <c r="F16" s="111"/>
      <c r="G16" s="112"/>
      <c r="H16" s="111"/>
      <c r="I16" s="111"/>
      <c r="J16" s="111"/>
      <c r="K16" s="111"/>
      <c r="L16" s="111"/>
      <c r="M16" s="111"/>
      <c r="N16" s="112"/>
      <c r="O16" s="116"/>
      <c r="P16" s="111"/>
      <c r="Q16" s="111"/>
      <c r="R16" s="111"/>
      <c r="S16" s="111"/>
      <c r="T16" s="111"/>
      <c r="U16" s="112"/>
    </row>
    <row r="17" spans="1:27" ht="18.75" customHeight="1" x14ac:dyDescent="0.4">
      <c r="A17" s="103"/>
      <c r="B17" s="104"/>
      <c r="C17" s="113"/>
      <c r="D17" s="114"/>
      <c r="E17" s="114"/>
      <c r="F17" s="114"/>
      <c r="G17" s="115"/>
      <c r="H17" s="114"/>
      <c r="I17" s="114"/>
      <c r="J17" s="114"/>
      <c r="K17" s="114"/>
      <c r="L17" s="114"/>
      <c r="M17" s="114"/>
      <c r="N17" s="115"/>
      <c r="O17" s="113"/>
      <c r="P17" s="114"/>
      <c r="Q17" s="114"/>
      <c r="R17" s="114"/>
      <c r="S17" s="114"/>
      <c r="T17" s="114"/>
      <c r="U17" s="115"/>
    </row>
    <row r="18" spans="1:27" ht="18.75" customHeight="1" x14ac:dyDescent="0.4">
      <c r="A18" s="99" t="s">
        <v>106</v>
      </c>
      <c r="B18" s="100"/>
      <c r="C18" s="105" t="s">
        <v>97</v>
      </c>
      <c r="D18" s="106"/>
      <c r="E18" s="107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9"/>
      <c r="Y18" s="53"/>
      <c r="Z18" s="53"/>
      <c r="AA18" s="53"/>
    </row>
    <row r="19" spans="1:27" ht="18.75" customHeight="1" x14ac:dyDescent="0.4">
      <c r="A19" s="101"/>
      <c r="B19" s="102"/>
      <c r="C19" s="116"/>
      <c r="D19" s="111"/>
      <c r="E19" s="111"/>
      <c r="F19" s="111"/>
      <c r="G19" s="112"/>
      <c r="H19" s="117"/>
      <c r="I19" s="111"/>
      <c r="J19" s="111"/>
      <c r="K19" s="111"/>
      <c r="L19" s="111"/>
      <c r="M19" s="111"/>
      <c r="N19" s="112"/>
      <c r="O19" s="116"/>
      <c r="P19" s="111"/>
      <c r="Q19" s="111"/>
      <c r="R19" s="111"/>
      <c r="S19" s="111"/>
      <c r="T19" s="111"/>
      <c r="U19" s="112"/>
      <c r="Y19" s="53"/>
      <c r="Z19" s="53"/>
      <c r="AA19" s="53"/>
    </row>
    <row r="20" spans="1:27" ht="18.75" customHeight="1" x14ac:dyDescent="0.4">
      <c r="A20" s="103"/>
      <c r="B20" s="104"/>
      <c r="C20" s="113"/>
      <c r="D20" s="114"/>
      <c r="E20" s="114"/>
      <c r="F20" s="114"/>
      <c r="G20" s="115"/>
      <c r="H20" s="114"/>
      <c r="I20" s="114"/>
      <c r="J20" s="114"/>
      <c r="K20" s="114"/>
      <c r="L20" s="114"/>
      <c r="M20" s="114"/>
      <c r="N20" s="115"/>
      <c r="O20" s="113"/>
      <c r="P20" s="114"/>
      <c r="Q20" s="114"/>
      <c r="R20" s="114"/>
      <c r="S20" s="114"/>
      <c r="T20" s="114"/>
      <c r="U20" s="115"/>
      <c r="Y20" s="53"/>
      <c r="Z20" s="53"/>
      <c r="AA20" s="53"/>
    </row>
    <row r="21" spans="1:27" ht="18.75" customHeight="1" x14ac:dyDescent="0.4">
      <c r="A21" s="99" t="s">
        <v>110</v>
      </c>
      <c r="B21" s="100"/>
      <c r="C21" s="105" t="s">
        <v>97</v>
      </c>
      <c r="D21" s="106"/>
      <c r="E21" s="107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9"/>
      <c r="Y21" s="53"/>
      <c r="Z21" s="53"/>
      <c r="AA21" s="53"/>
    </row>
    <row r="22" spans="1:27" ht="18.75" customHeight="1" x14ac:dyDescent="0.4">
      <c r="A22" s="101"/>
      <c r="B22" s="102"/>
      <c r="C22" s="110"/>
      <c r="D22" s="111"/>
      <c r="E22" s="111"/>
      <c r="F22" s="111"/>
      <c r="G22" s="112"/>
      <c r="H22" s="117"/>
      <c r="I22" s="111"/>
      <c r="J22" s="111"/>
      <c r="K22" s="111"/>
      <c r="L22" s="111"/>
      <c r="M22" s="111"/>
      <c r="N22" s="112"/>
      <c r="O22" s="110"/>
      <c r="P22" s="111"/>
      <c r="Q22" s="111"/>
      <c r="R22" s="111"/>
      <c r="S22" s="111"/>
      <c r="T22" s="111"/>
      <c r="U22" s="112"/>
      <c r="Y22" s="53"/>
      <c r="Z22" s="53"/>
      <c r="AA22" s="53"/>
    </row>
    <row r="23" spans="1:27" ht="18.75" customHeight="1" x14ac:dyDescent="0.4">
      <c r="A23" s="103"/>
      <c r="B23" s="104"/>
      <c r="C23" s="113"/>
      <c r="D23" s="114"/>
      <c r="E23" s="114"/>
      <c r="F23" s="114"/>
      <c r="G23" s="115"/>
      <c r="H23" s="114"/>
      <c r="I23" s="114"/>
      <c r="J23" s="114"/>
      <c r="K23" s="114"/>
      <c r="L23" s="114"/>
      <c r="M23" s="114"/>
      <c r="N23" s="115"/>
      <c r="O23" s="113"/>
      <c r="P23" s="114"/>
      <c r="Q23" s="114"/>
      <c r="R23" s="114"/>
      <c r="S23" s="114"/>
      <c r="T23" s="114"/>
      <c r="U23" s="115"/>
      <c r="Y23" s="53"/>
      <c r="Z23" s="53"/>
      <c r="AA23" s="53"/>
    </row>
    <row r="24" spans="1:27" ht="18.75" customHeight="1" x14ac:dyDescent="0.4">
      <c r="A24" s="99" t="s">
        <v>115</v>
      </c>
      <c r="B24" s="100"/>
      <c r="C24" s="105" t="s">
        <v>97</v>
      </c>
      <c r="D24" s="106"/>
      <c r="E24" s="107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9"/>
      <c r="Y24" s="53"/>
      <c r="Z24" s="53"/>
      <c r="AA24" s="53"/>
    </row>
    <row r="25" spans="1:27" ht="18.75" customHeight="1" x14ac:dyDescent="0.4">
      <c r="A25" s="101"/>
      <c r="B25" s="102"/>
      <c r="C25" s="116"/>
      <c r="D25" s="111"/>
      <c r="E25" s="111"/>
      <c r="F25" s="111"/>
      <c r="G25" s="112"/>
      <c r="H25" s="117"/>
      <c r="I25" s="111"/>
      <c r="J25" s="111"/>
      <c r="K25" s="111"/>
      <c r="L25" s="111"/>
      <c r="M25" s="111"/>
      <c r="N25" s="112"/>
      <c r="O25" s="110"/>
      <c r="P25" s="111"/>
      <c r="Q25" s="111"/>
      <c r="R25" s="111"/>
      <c r="S25" s="111"/>
      <c r="T25" s="111"/>
      <c r="U25" s="112"/>
      <c r="Y25" s="53"/>
      <c r="Z25" s="53"/>
      <c r="AA25" s="53"/>
    </row>
    <row r="26" spans="1:27" ht="18.75" customHeight="1" x14ac:dyDescent="0.4">
      <c r="A26" s="103"/>
      <c r="B26" s="104"/>
      <c r="C26" s="113"/>
      <c r="D26" s="114"/>
      <c r="E26" s="114"/>
      <c r="F26" s="114"/>
      <c r="G26" s="115"/>
      <c r="H26" s="114"/>
      <c r="I26" s="114"/>
      <c r="J26" s="114"/>
      <c r="K26" s="114"/>
      <c r="L26" s="114"/>
      <c r="M26" s="114"/>
      <c r="N26" s="115"/>
      <c r="O26" s="113"/>
      <c r="P26" s="114"/>
      <c r="Q26" s="114"/>
      <c r="R26" s="114"/>
      <c r="S26" s="114"/>
      <c r="T26" s="114"/>
      <c r="U26" s="115"/>
      <c r="Y26" s="53"/>
      <c r="Z26" s="53"/>
      <c r="AA26" s="53"/>
    </row>
    <row r="27" spans="1:27" ht="18.75" customHeight="1" x14ac:dyDescent="0.4">
      <c r="A27" s="99" t="s">
        <v>119</v>
      </c>
      <c r="B27" s="100"/>
      <c r="C27" s="105" t="s">
        <v>97</v>
      </c>
      <c r="D27" s="106"/>
      <c r="E27" s="107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9"/>
      <c r="Y27" s="53"/>
      <c r="Z27" s="53"/>
      <c r="AA27" s="53"/>
    </row>
    <row r="28" spans="1:27" ht="18.75" customHeight="1" x14ac:dyDescent="0.4">
      <c r="A28" s="101"/>
      <c r="B28" s="102"/>
      <c r="C28" s="116"/>
      <c r="D28" s="111"/>
      <c r="E28" s="111"/>
      <c r="F28" s="111"/>
      <c r="G28" s="112"/>
      <c r="H28" s="111"/>
      <c r="I28" s="111"/>
      <c r="J28" s="111"/>
      <c r="K28" s="111"/>
      <c r="L28" s="111"/>
      <c r="M28" s="111"/>
      <c r="N28" s="112"/>
      <c r="O28" s="116"/>
      <c r="P28" s="111"/>
      <c r="Q28" s="111"/>
      <c r="R28" s="111"/>
      <c r="S28" s="111"/>
      <c r="T28" s="111"/>
      <c r="U28" s="112"/>
      <c r="Y28" s="53"/>
      <c r="Z28" s="53"/>
      <c r="AA28" s="53"/>
    </row>
    <row r="29" spans="1:27" ht="18.75" customHeight="1" x14ac:dyDescent="0.4">
      <c r="A29" s="103"/>
      <c r="B29" s="104"/>
      <c r="C29" s="113"/>
      <c r="D29" s="114"/>
      <c r="E29" s="114"/>
      <c r="F29" s="114"/>
      <c r="G29" s="115"/>
      <c r="H29" s="114"/>
      <c r="I29" s="114"/>
      <c r="J29" s="114"/>
      <c r="K29" s="114"/>
      <c r="L29" s="114"/>
      <c r="M29" s="114"/>
      <c r="N29" s="115"/>
      <c r="O29" s="113"/>
      <c r="P29" s="114"/>
      <c r="Q29" s="114"/>
      <c r="R29" s="114"/>
      <c r="S29" s="114"/>
      <c r="T29" s="114"/>
      <c r="U29" s="115"/>
      <c r="Y29" s="53"/>
      <c r="Z29" s="53"/>
      <c r="AA29" s="53"/>
    </row>
    <row r="30" spans="1:27" ht="18.75" customHeight="1" x14ac:dyDescent="0.4">
      <c r="A30" s="99" t="s">
        <v>123</v>
      </c>
      <c r="B30" s="100"/>
      <c r="C30" s="105" t="s">
        <v>97</v>
      </c>
      <c r="D30" s="106"/>
      <c r="E30" s="107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9"/>
    </row>
    <row r="31" spans="1:27" ht="18.75" customHeight="1" x14ac:dyDescent="0.4">
      <c r="A31" s="101"/>
      <c r="B31" s="102"/>
      <c r="C31" s="116"/>
      <c r="D31" s="111"/>
      <c r="E31" s="111"/>
      <c r="F31" s="111"/>
      <c r="G31" s="112"/>
      <c r="H31" s="111"/>
      <c r="I31" s="111"/>
      <c r="J31" s="111"/>
      <c r="K31" s="111"/>
      <c r="L31" s="111"/>
      <c r="M31" s="111"/>
      <c r="N31" s="112"/>
      <c r="O31" s="116"/>
      <c r="P31" s="111"/>
      <c r="Q31" s="111"/>
      <c r="R31" s="111"/>
      <c r="S31" s="111"/>
      <c r="T31" s="111"/>
      <c r="U31" s="112"/>
    </row>
    <row r="32" spans="1:27" ht="18.75" customHeight="1" x14ac:dyDescent="0.4">
      <c r="A32" s="103"/>
      <c r="B32" s="104"/>
      <c r="C32" s="113"/>
      <c r="D32" s="114"/>
      <c r="E32" s="114"/>
      <c r="F32" s="114"/>
      <c r="G32" s="115"/>
      <c r="H32" s="114"/>
      <c r="I32" s="114"/>
      <c r="J32" s="114"/>
      <c r="K32" s="114"/>
      <c r="L32" s="114"/>
      <c r="M32" s="114"/>
      <c r="N32" s="115"/>
      <c r="O32" s="113"/>
      <c r="P32" s="114"/>
      <c r="Q32" s="114"/>
      <c r="R32" s="114"/>
      <c r="S32" s="114"/>
      <c r="T32" s="114"/>
      <c r="U32" s="115"/>
    </row>
    <row r="33" spans="1:21" ht="18.75" customHeight="1" x14ac:dyDescent="0.4">
      <c r="A33" s="99" t="s">
        <v>128</v>
      </c>
      <c r="B33" s="100"/>
      <c r="C33" s="105" t="s">
        <v>97</v>
      </c>
      <c r="D33" s="106"/>
      <c r="E33" s="107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9"/>
    </row>
    <row r="34" spans="1:21" ht="18.75" customHeight="1" x14ac:dyDescent="0.4">
      <c r="A34" s="101"/>
      <c r="B34" s="102"/>
      <c r="C34" s="116"/>
      <c r="D34" s="111"/>
      <c r="E34" s="111"/>
      <c r="F34" s="111"/>
      <c r="G34" s="112"/>
      <c r="H34" s="111"/>
      <c r="I34" s="111"/>
      <c r="J34" s="111"/>
      <c r="K34" s="111"/>
      <c r="L34" s="111"/>
      <c r="M34" s="111"/>
      <c r="N34" s="112"/>
      <c r="O34" s="116"/>
      <c r="P34" s="111"/>
      <c r="Q34" s="111"/>
      <c r="R34" s="111"/>
      <c r="S34" s="111"/>
      <c r="T34" s="111"/>
      <c r="U34" s="112"/>
    </row>
    <row r="35" spans="1:21" ht="18.75" customHeight="1" x14ac:dyDescent="0.4">
      <c r="A35" s="103"/>
      <c r="B35" s="104"/>
      <c r="C35" s="113"/>
      <c r="D35" s="114"/>
      <c r="E35" s="114"/>
      <c r="F35" s="114"/>
      <c r="G35" s="115"/>
      <c r="H35" s="114"/>
      <c r="I35" s="114"/>
      <c r="J35" s="114"/>
      <c r="K35" s="114"/>
      <c r="L35" s="114"/>
      <c r="M35" s="114"/>
      <c r="N35" s="115"/>
      <c r="O35" s="113"/>
      <c r="P35" s="114"/>
      <c r="Q35" s="114"/>
      <c r="R35" s="114"/>
      <c r="S35" s="114"/>
      <c r="T35" s="114"/>
      <c r="U35" s="115"/>
    </row>
    <row r="36" spans="1:21" ht="18.75" customHeight="1" x14ac:dyDescent="0.4">
      <c r="A36" s="99" t="s">
        <v>132</v>
      </c>
      <c r="B36" s="100"/>
      <c r="C36" s="105" t="s">
        <v>97</v>
      </c>
      <c r="D36" s="106"/>
      <c r="E36" s="107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9"/>
    </row>
    <row r="37" spans="1:21" ht="18.75" customHeight="1" x14ac:dyDescent="0.4">
      <c r="A37" s="101"/>
      <c r="B37" s="102"/>
      <c r="C37" s="116"/>
      <c r="D37" s="111"/>
      <c r="E37" s="111"/>
      <c r="F37" s="111"/>
      <c r="G37" s="112"/>
      <c r="H37" s="111"/>
      <c r="I37" s="111"/>
      <c r="J37" s="111"/>
      <c r="K37" s="111"/>
      <c r="L37" s="111"/>
      <c r="M37" s="111"/>
      <c r="N37" s="112"/>
      <c r="O37" s="110"/>
      <c r="P37" s="111"/>
      <c r="Q37" s="111"/>
      <c r="R37" s="111"/>
      <c r="S37" s="111"/>
      <c r="T37" s="111"/>
      <c r="U37" s="112"/>
    </row>
    <row r="38" spans="1:21" ht="18.75" customHeight="1" x14ac:dyDescent="0.4">
      <c r="A38" s="103"/>
      <c r="B38" s="104"/>
      <c r="C38" s="113"/>
      <c r="D38" s="114"/>
      <c r="E38" s="114"/>
      <c r="F38" s="114"/>
      <c r="G38" s="115"/>
      <c r="H38" s="114"/>
      <c r="I38" s="114"/>
      <c r="J38" s="114"/>
      <c r="K38" s="114"/>
      <c r="L38" s="114"/>
      <c r="M38" s="114"/>
      <c r="N38" s="115"/>
      <c r="O38" s="113"/>
      <c r="P38" s="114"/>
      <c r="Q38" s="114"/>
      <c r="R38" s="114"/>
      <c r="S38" s="114"/>
      <c r="T38" s="114"/>
      <c r="U38" s="115"/>
    </row>
    <row r="39" spans="1:21" ht="18.75" customHeight="1" x14ac:dyDescent="0.4">
      <c r="A39" s="99" t="s">
        <v>136</v>
      </c>
      <c r="B39" s="100"/>
      <c r="C39" s="105" t="s">
        <v>97</v>
      </c>
      <c r="D39" s="106"/>
      <c r="E39" s="107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9"/>
    </row>
    <row r="40" spans="1:21" ht="18.75" customHeight="1" x14ac:dyDescent="0.4">
      <c r="A40" s="101"/>
      <c r="B40" s="102"/>
      <c r="C40" s="116"/>
      <c r="D40" s="111"/>
      <c r="E40" s="111"/>
      <c r="F40" s="111"/>
      <c r="G40" s="112"/>
      <c r="H40" s="111"/>
      <c r="I40" s="111"/>
      <c r="J40" s="111"/>
      <c r="K40" s="111"/>
      <c r="L40" s="111"/>
      <c r="M40" s="111"/>
      <c r="N40" s="112"/>
      <c r="O40" s="116"/>
      <c r="P40" s="111"/>
      <c r="Q40" s="111"/>
      <c r="R40" s="111"/>
      <c r="S40" s="111"/>
      <c r="T40" s="111"/>
      <c r="U40" s="112"/>
    </row>
    <row r="41" spans="1:21" ht="18.75" customHeight="1" x14ac:dyDescent="0.4">
      <c r="A41" s="103"/>
      <c r="B41" s="104"/>
      <c r="C41" s="113"/>
      <c r="D41" s="114"/>
      <c r="E41" s="114"/>
      <c r="F41" s="114"/>
      <c r="G41" s="115"/>
      <c r="H41" s="114"/>
      <c r="I41" s="114"/>
      <c r="J41" s="114"/>
      <c r="K41" s="114"/>
      <c r="L41" s="114"/>
      <c r="M41" s="114"/>
      <c r="N41" s="115"/>
      <c r="O41" s="113"/>
      <c r="P41" s="114"/>
      <c r="Q41" s="114"/>
      <c r="R41" s="114"/>
      <c r="S41" s="114"/>
      <c r="T41" s="114"/>
      <c r="U41" s="115"/>
    </row>
    <row r="42" spans="1:21" ht="18.75" customHeight="1" x14ac:dyDescent="0.4">
      <c r="A42" s="99" t="s">
        <v>139</v>
      </c>
      <c r="B42" s="100"/>
      <c r="C42" s="105" t="s">
        <v>97</v>
      </c>
      <c r="D42" s="106"/>
      <c r="E42" s="107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9"/>
    </row>
    <row r="43" spans="1:21" ht="18.75" customHeight="1" x14ac:dyDescent="0.4">
      <c r="A43" s="101"/>
      <c r="B43" s="102"/>
      <c r="C43" s="116"/>
      <c r="D43" s="111"/>
      <c r="E43" s="111"/>
      <c r="F43" s="111"/>
      <c r="G43" s="112"/>
      <c r="H43" s="111"/>
      <c r="I43" s="111"/>
      <c r="J43" s="111"/>
      <c r="K43" s="111"/>
      <c r="L43" s="111"/>
      <c r="M43" s="111"/>
      <c r="N43" s="112"/>
      <c r="O43" s="110"/>
      <c r="P43" s="111"/>
      <c r="Q43" s="111"/>
      <c r="R43" s="111"/>
      <c r="S43" s="111"/>
      <c r="T43" s="111"/>
      <c r="U43" s="112"/>
    </row>
    <row r="44" spans="1:21" ht="18.75" customHeight="1" x14ac:dyDescent="0.4">
      <c r="A44" s="103"/>
      <c r="B44" s="104"/>
      <c r="C44" s="113"/>
      <c r="D44" s="114"/>
      <c r="E44" s="114"/>
      <c r="F44" s="114"/>
      <c r="G44" s="115"/>
      <c r="H44" s="114"/>
      <c r="I44" s="114"/>
      <c r="J44" s="114"/>
      <c r="K44" s="114"/>
      <c r="L44" s="114"/>
      <c r="M44" s="114"/>
      <c r="N44" s="115"/>
      <c r="O44" s="113"/>
      <c r="P44" s="114"/>
      <c r="Q44" s="114"/>
      <c r="R44" s="114"/>
      <c r="S44" s="114"/>
      <c r="T44" s="114"/>
      <c r="U44" s="115"/>
    </row>
    <row r="45" spans="1:21" ht="18.75" customHeight="1" x14ac:dyDescent="0.4">
      <c r="A45" s="99" t="s">
        <v>143</v>
      </c>
      <c r="B45" s="100"/>
      <c r="C45" s="105" t="s">
        <v>97</v>
      </c>
      <c r="D45" s="106"/>
      <c r="E45" s="107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9"/>
    </row>
    <row r="46" spans="1:21" ht="18.75" customHeight="1" x14ac:dyDescent="0.4">
      <c r="A46" s="101"/>
      <c r="B46" s="102"/>
      <c r="C46" s="110"/>
      <c r="D46" s="111"/>
      <c r="E46" s="111"/>
      <c r="F46" s="111"/>
      <c r="G46" s="112"/>
      <c r="H46" s="111"/>
      <c r="I46" s="111"/>
      <c r="J46" s="111"/>
      <c r="K46" s="111"/>
      <c r="L46" s="111"/>
      <c r="M46" s="111"/>
      <c r="N46" s="112"/>
      <c r="O46" s="116"/>
      <c r="P46" s="111"/>
      <c r="Q46" s="111"/>
      <c r="R46" s="111"/>
      <c r="S46" s="111"/>
      <c r="T46" s="111"/>
      <c r="U46" s="112"/>
    </row>
    <row r="47" spans="1:21" ht="18.75" customHeight="1" x14ac:dyDescent="0.4">
      <c r="A47" s="103"/>
      <c r="B47" s="104"/>
      <c r="C47" s="113"/>
      <c r="D47" s="114"/>
      <c r="E47" s="114"/>
      <c r="F47" s="114"/>
      <c r="G47" s="115"/>
      <c r="H47" s="114"/>
      <c r="I47" s="114"/>
      <c r="J47" s="114"/>
      <c r="K47" s="114"/>
      <c r="L47" s="114"/>
      <c r="M47" s="114"/>
      <c r="N47" s="115"/>
      <c r="O47" s="113"/>
      <c r="P47" s="114"/>
      <c r="Q47" s="114"/>
      <c r="R47" s="114"/>
      <c r="S47" s="114"/>
      <c r="T47" s="114"/>
      <c r="U47" s="115"/>
    </row>
  </sheetData>
  <mergeCells count="101">
    <mergeCell ref="A45:B47"/>
    <mergeCell ref="C45:D45"/>
    <mergeCell ref="E45:U45"/>
    <mergeCell ref="C46:G47"/>
    <mergeCell ref="H46:N47"/>
    <mergeCell ref="O46:U47"/>
    <mergeCell ref="A42:B44"/>
    <mergeCell ref="C42:D42"/>
    <mergeCell ref="E42:U42"/>
    <mergeCell ref="C43:G44"/>
    <mergeCell ref="H43:N44"/>
    <mergeCell ref="O43:U44"/>
    <mergeCell ref="A39:B41"/>
    <mergeCell ref="C39:D39"/>
    <mergeCell ref="E39:U39"/>
    <mergeCell ref="C40:G41"/>
    <mergeCell ref="H40:N41"/>
    <mergeCell ref="O40:U41"/>
    <mergeCell ref="A36:B38"/>
    <mergeCell ref="C36:D36"/>
    <mergeCell ref="E36:U36"/>
    <mergeCell ref="C37:G38"/>
    <mergeCell ref="H37:N38"/>
    <mergeCell ref="O37:U38"/>
    <mergeCell ref="A33:B35"/>
    <mergeCell ref="C33:D33"/>
    <mergeCell ref="E33:U33"/>
    <mergeCell ref="C34:G35"/>
    <mergeCell ref="H34:N35"/>
    <mergeCell ref="O34:U35"/>
    <mergeCell ref="A30:B32"/>
    <mergeCell ref="C30:D30"/>
    <mergeCell ref="E30:U30"/>
    <mergeCell ref="C31:G32"/>
    <mergeCell ref="H31:N32"/>
    <mergeCell ref="O31:U32"/>
    <mergeCell ref="A27:B29"/>
    <mergeCell ref="C27:D27"/>
    <mergeCell ref="E27:U27"/>
    <mergeCell ref="C28:G29"/>
    <mergeCell ref="H28:N29"/>
    <mergeCell ref="O28:U29"/>
    <mergeCell ref="A24:B26"/>
    <mergeCell ref="C24:D24"/>
    <mergeCell ref="E24:U24"/>
    <mergeCell ref="C25:G26"/>
    <mergeCell ref="H25:N26"/>
    <mergeCell ref="O25:U26"/>
    <mergeCell ref="A21:B23"/>
    <mergeCell ref="C21:D21"/>
    <mergeCell ref="E21:U21"/>
    <mergeCell ref="C22:G23"/>
    <mergeCell ref="H22:N23"/>
    <mergeCell ref="O22:U23"/>
    <mergeCell ref="A18:B20"/>
    <mergeCell ref="C18:D18"/>
    <mergeCell ref="E18:U18"/>
    <mergeCell ref="C19:G20"/>
    <mergeCell ref="H19:N20"/>
    <mergeCell ref="O19:U20"/>
    <mergeCell ref="A15:B17"/>
    <mergeCell ref="C15:D15"/>
    <mergeCell ref="E15:U15"/>
    <mergeCell ref="C16:G17"/>
    <mergeCell ref="H16:N17"/>
    <mergeCell ref="O16:U17"/>
    <mergeCell ref="A12:B14"/>
    <mergeCell ref="C12:D12"/>
    <mergeCell ref="E12:U12"/>
    <mergeCell ref="C13:G14"/>
    <mergeCell ref="H13:N14"/>
    <mergeCell ref="O13:U14"/>
    <mergeCell ref="A9:D9"/>
    <mergeCell ref="E9:U9"/>
    <mergeCell ref="A10:D10"/>
    <mergeCell ref="E10:U10"/>
    <mergeCell ref="A11:B11"/>
    <mergeCell ref="C11:G11"/>
    <mergeCell ref="H11:N11"/>
    <mergeCell ref="O11:U11"/>
    <mergeCell ref="A7:D7"/>
    <mergeCell ref="E7:P7"/>
    <mergeCell ref="Q7:R7"/>
    <mergeCell ref="S7:T7"/>
    <mergeCell ref="A8:D8"/>
    <mergeCell ref="E8:P8"/>
    <mergeCell ref="Q8:R8"/>
    <mergeCell ref="S8:T8"/>
    <mergeCell ref="A5:D5"/>
    <mergeCell ref="E5:U5"/>
    <mergeCell ref="A6:D6"/>
    <mergeCell ref="E6:P6"/>
    <mergeCell ref="Q6:R6"/>
    <mergeCell ref="S6:T6"/>
    <mergeCell ref="A2:U2"/>
    <mergeCell ref="A3:B3"/>
    <mergeCell ref="C3:I3"/>
    <mergeCell ref="J3:K3"/>
    <mergeCell ref="M3:U3"/>
    <mergeCell ref="A4:D4"/>
    <mergeCell ref="E4:U4"/>
  </mergeCells>
  <phoneticPr fontId="2"/>
  <pageMargins left="0.70866141732283472" right="0.70866141732283472" top="0.35433070866141736" bottom="0.55118110236220474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47"/>
  <sheetViews>
    <sheetView topLeftCell="A13" workbookViewId="0">
      <selection activeCell="E9" sqref="E9:U9"/>
    </sheetView>
  </sheetViews>
  <sheetFormatPr defaultRowHeight="18.75" x14ac:dyDescent="0.4"/>
  <cols>
    <col min="1" max="17" width="4" customWidth="1"/>
    <col min="18" max="18" width="5.875" customWidth="1"/>
    <col min="19" max="19" width="4" customWidth="1"/>
    <col min="20" max="20" width="4.75" customWidth="1"/>
    <col min="21" max="21" width="5.625" customWidth="1"/>
    <col min="22" max="50" width="4" customWidth="1"/>
    <col min="257" max="306" width="4" customWidth="1"/>
    <col min="513" max="562" width="4" customWidth="1"/>
    <col min="769" max="818" width="4" customWidth="1"/>
    <col min="1025" max="1074" width="4" customWidth="1"/>
    <col min="1281" max="1330" width="4" customWidth="1"/>
    <col min="1537" max="1586" width="4" customWidth="1"/>
    <col min="1793" max="1842" width="4" customWidth="1"/>
    <col min="2049" max="2098" width="4" customWidth="1"/>
    <col min="2305" max="2354" width="4" customWidth="1"/>
    <col min="2561" max="2610" width="4" customWidth="1"/>
    <col min="2817" max="2866" width="4" customWidth="1"/>
    <col min="3073" max="3122" width="4" customWidth="1"/>
    <col min="3329" max="3378" width="4" customWidth="1"/>
    <col min="3585" max="3634" width="4" customWidth="1"/>
    <col min="3841" max="3890" width="4" customWidth="1"/>
    <col min="4097" max="4146" width="4" customWidth="1"/>
    <col min="4353" max="4402" width="4" customWidth="1"/>
    <col min="4609" max="4658" width="4" customWidth="1"/>
    <col min="4865" max="4914" width="4" customWidth="1"/>
    <col min="5121" max="5170" width="4" customWidth="1"/>
    <col min="5377" max="5426" width="4" customWidth="1"/>
    <col min="5633" max="5682" width="4" customWidth="1"/>
    <col min="5889" max="5938" width="4" customWidth="1"/>
    <col min="6145" max="6194" width="4" customWidth="1"/>
    <col min="6401" max="6450" width="4" customWidth="1"/>
    <col min="6657" max="6706" width="4" customWidth="1"/>
    <col min="6913" max="6962" width="4" customWidth="1"/>
    <col min="7169" max="7218" width="4" customWidth="1"/>
    <col min="7425" max="7474" width="4" customWidth="1"/>
    <col min="7681" max="7730" width="4" customWidth="1"/>
    <col min="7937" max="7986" width="4" customWidth="1"/>
    <col min="8193" max="8242" width="4" customWidth="1"/>
    <col min="8449" max="8498" width="4" customWidth="1"/>
    <col min="8705" max="8754" width="4" customWidth="1"/>
    <col min="8961" max="9010" width="4" customWidth="1"/>
    <col min="9217" max="9266" width="4" customWidth="1"/>
    <col min="9473" max="9522" width="4" customWidth="1"/>
    <col min="9729" max="9778" width="4" customWidth="1"/>
    <col min="9985" max="10034" width="4" customWidth="1"/>
    <col min="10241" max="10290" width="4" customWidth="1"/>
    <col min="10497" max="10546" width="4" customWidth="1"/>
    <col min="10753" max="10802" width="4" customWidth="1"/>
    <col min="11009" max="11058" width="4" customWidth="1"/>
    <col min="11265" max="11314" width="4" customWidth="1"/>
    <col min="11521" max="11570" width="4" customWidth="1"/>
    <col min="11777" max="11826" width="4" customWidth="1"/>
    <col min="12033" max="12082" width="4" customWidth="1"/>
    <col min="12289" max="12338" width="4" customWidth="1"/>
    <col min="12545" max="12594" width="4" customWidth="1"/>
    <col min="12801" max="12850" width="4" customWidth="1"/>
    <col min="13057" max="13106" width="4" customWidth="1"/>
    <col min="13313" max="13362" width="4" customWidth="1"/>
    <col min="13569" max="13618" width="4" customWidth="1"/>
    <col min="13825" max="13874" width="4" customWidth="1"/>
    <col min="14081" max="14130" width="4" customWidth="1"/>
    <col min="14337" max="14386" width="4" customWidth="1"/>
    <col min="14593" max="14642" width="4" customWidth="1"/>
    <col min="14849" max="14898" width="4" customWidth="1"/>
    <col min="15105" max="15154" width="4" customWidth="1"/>
    <col min="15361" max="15410" width="4" customWidth="1"/>
    <col min="15617" max="15666" width="4" customWidth="1"/>
    <col min="15873" max="15922" width="4" customWidth="1"/>
    <col min="16129" max="16178" width="4" customWidth="1"/>
  </cols>
  <sheetData>
    <row r="1" spans="1:21" ht="25.5" x14ac:dyDescent="0.4">
      <c r="A1" s="51" t="s">
        <v>73</v>
      </c>
    </row>
    <row r="2" spans="1:21" ht="24" customHeight="1" x14ac:dyDescent="0.4">
      <c r="A2" s="118" t="s">
        <v>189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</row>
    <row r="3" spans="1:21" ht="18.75" customHeight="1" x14ac:dyDescent="0.4">
      <c r="A3" s="97" t="s">
        <v>74</v>
      </c>
      <c r="B3" s="97"/>
      <c r="C3" s="97" t="s">
        <v>84</v>
      </c>
      <c r="D3" s="97"/>
      <c r="E3" s="97"/>
      <c r="F3" s="97"/>
      <c r="G3" s="97"/>
      <c r="H3" s="97"/>
      <c r="I3" s="97"/>
      <c r="J3" s="97" t="s">
        <v>75</v>
      </c>
      <c r="K3" s="97"/>
      <c r="L3" s="52" t="s">
        <v>76</v>
      </c>
      <c r="M3" s="97" t="s">
        <v>152</v>
      </c>
      <c r="N3" s="97"/>
      <c r="O3" s="97"/>
      <c r="P3" s="97"/>
      <c r="Q3" s="97"/>
      <c r="R3" s="97"/>
      <c r="S3" s="97"/>
      <c r="T3" s="97"/>
      <c r="U3" s="97"/>
    </row>
    <row r="4" spans="1:21" ht="18.75" customHeight="1" x14ac:dyDescent="0.4">
      <c r="A4" s="93" t="s">
        <v>55</v>
      </c>
      <c r="B4" s="94"/>
      <c r="C4" s="94"/>
      <c r="D4" s="95"/>
      <c r="E4" s="96" t="s">
        <v>77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</row>
    <row r="5" spans="1:21" ht="18.75" customHeight="1" x14ac:dyDescent="0.4">
      <c r="A5" s="93" t="s">
        <v>78</v>
      </c>
      <c r="B5" s="94"/>
      <c r="C5" s="94"/>
      <c r="D5" s="95"/>
      <c r="E5" s="96" t="s">
        <v>177</v>
      </c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</row>
    <row r="6" spans="1:21" ht="18.75" customHeight="1" x14ac:dyDescent="0.4">
      <c r="A6" s="97" t="s">
        <v>153</v>
      </c>
      <c r="B6" s="97"/>
      <c r="C6" s="97"/>
      <c r="D6" s="97"/>
      <c r="E6" s="93" t="s">
        <v>154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  <c r="Q6" s="97" t="s">
        <v>155</v>
      </c>
      <c r="R6" s="97"/>
      <c r="S6" s="93" t="s">
        <v>81</v>
      </c>
      <c r="T6" s="95"/>
      <c r="U6" s="52" t="s">
        <v>82</v>
      </c>
    </row>
    <row r="7" spans="1:21" ht="18.75" customHeight="1" x14ac:dyDescent="0.4">
      <c r="A7" s="97" t="s">
        <v>156</v>
      </c>
      <c r="B7" s="97"/>
      <c r="C7" s="97"/>
      <c r="D7" s="97"/>
      <c r="E7" s="93" t="s">
        <v>84</v>
      </c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  <c r="Q7" s="97" t="s">
        <v>85</v>
      </c>
      <c r="R7" s="97"/>
      <c r="S7" s="93" t="s">
        <v>86</v>
      </c>
      <c r="T7" s="95"/>
      <c r="U7" s="52" t="s">
        <v>82</v>
      </c>
    </row>
    <row r="8" spans="1:21" ht="18.75" customHeight="1" x14ac:dyDescent="0.4">
      <c r="A8" s="97" t="s">
        <v>157</v>
      </c>
      <c r="B8" s="97"/>
      <c r="C8" s="97"/>
      <c r="D8" s="97"/>
      <c r="E8" s="93" t="s">
        <v>84</v>
      </c>
      <c r="F8" s="94"/>
      <c r="G8" s="94"/>
      <c r="H8" s="94"/>
      <c r="I8" s="94"/>
      <c r="J8" s="94"/>
      <c r="K8" s="94"/>
      <c r="L8" s="94"/>
      <c r="M8" s="94"/>
      <c r="N8" s="94"/>
      <c r="O8" s="94"/>
      <c r="P8" s="95"/>
      <c r="Q8" s="97" t="s">
        <v>88</v>
      </c>
      <c r="R8" s="97"/>
      <c r="S8" s="93" t="s">
        <v>158</v>
      </c>
      <c r="T8" s="95"/>
      <c r="U8" s="52" t="s">
        <v>82</v>
      </c>
    </row>
    <row r="9" spans="1:21" ht="18.75" customHeight="1" x14ac:dyDescent="0.4">
      <c r="A9" s="93" t="s">
        <v>89</v>
      </c>
      <c r="B9" s="94"/>
      <c r="C9" s="94"/>
      <c r="D9" s="95"/>
      <c r="E9" s="93" t="s">
        <v>90</v>
      </c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5"/>
    </row>
    <row r="10" spans="1:21" ht="18.75" customHeight="1" x14ac:dyDescent="0.4">
      <c r="A10" s="93" t="s">
        <v>91</v>
      </c>
      <c r="B10" s="94"/>
      <c r="C10" s="94"/>
      <c r="D10" s="95"/>
      <c r="E10" s="93" t="s">
        <v>178</v>
      </c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5"/>
    </row>
    <row r="11" spans="1:21" ht="18.75" customHeight="1" x14ac:dyDescent="0.4">
      <c r="A11" s="97" t="s">
        <v>92</v>
      </c>
      <c r="B11" s="93"/>
      <c r="C11" s="93" t="s">
        <v>93</v>
      </c>
      <c r="D11" s="94"/>
      <c r="E11" s="94"/>
      <c r="F11" s="94"/>
      <c r="G11" s="95"/>
      <c r="H11" s="93" t="s">
        <v>94</v>
      </c>
      <c r="I11" s="94"/>
      <c r="J11" s="94"/>
      <c r="K11" s="94"/>
      <c r="L11" s="94"/>
      <c r="M11" s="94"/>
      <c r="N11" s="95"/>
      <c r="O11" s="93" t="s">
        <v>95</v>
      </c>
      <c r="P11" s="94"/>
      <c r="Q11" s="94"/>
      <c r="R11" s="94"/>
      <c r="S11" s="94"/>
      <c r="T11" s="94"/>
      <c r="U11" s="95"/>
    </row>
    <row r="12" spans="1:21" ht="18.75" customHeight="1" x14ac:dyDescent="0.4">
      <c r="A12" s="99" t="s">
        <v>96</v>
      </c>
      <c r="B12" s="100"/>
      <c r="C12" s="105" t="s">
        <v>97</v>
      </c>
      <c r="D12" s="106"/>
      <c r="E12" s="107" t="s">
        <v>98</v>
      </c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9"/>
    </row>
    <row r="13" spans="1:21" ht="18.75" customHeight="1" x14ac:dyDescent="0.4">
      <c r="A13" s="101"/>
      <c r="B13" s="102"/>
      <c r="C13" s="110" t="s">
        <v>99</v>
      </c>
      <c r="D13" s="111"/>
      <c r="E13" s="111"/>
      <c r="F13" s="111"/>
      <c r="G13" s="112"/>
      <c r="H13" s="111" t="s">
        <v>100</v>
      </c>
      <c r="I13" s="111"/>
      <c r="J13" s="111"/>
      <c r="K13" s="111"/>
      <c r="L13" s="111"/>
      <c r="M13" s="111"/>
      <c r="N13" s="112"/>
      <c r="O13" s="116" t="s">
        <v>159</v>
      </c>
      <c r="P13" s="111"/>
      <c r="Q13" s="111"/>
      <c r="R13" s="111"/>
      <c r="S13" s="111"/>
      <c r="T13" s="111"/>
      <c r="U13" s="112"/>
    </row>
    <row r="14" spans="1:21" ht="18.75" customHeight="1" x14ac:dyDescent="0.4">
      <c r="A14" s="103"/>
      <c r="B14" s="104"/>
      <c r="C14" s="113"/>
      <c r="D14" s="114"/>
      <c r="E14" s="114"/>
      <c r="F14" s="114"/>
      <c r="G14" s="115"/>
      <c r="H14" s="114"/>
      <c r="I14" s="114"/>
      <c r="J14" s="114"/>
      <c r="K14" s="114"/>
      <c r="L14" s="114"/>
      <c r="M14" s="114"/>
      <c r="N14" s="115"/>
      <c r="O14" s="113"/>
      <c r="P14" s="114"/>
      <c r="Q14" s="114"/>
      <c r="R14" s="114"/>
      <c r="S14" s="114"/>
      <c r="T14" s="114"/>
      <c r="U14" s="115"/>
    </row>
    <row r="15" spans="1:21" ht="18.75" customHeight="1" x14ac:dyDescent="0.4">
      <c r="A15" s="99" t="s">
        <v>101</v>
      </c>
      <c r="B15" s="100"/>
      <c r="C15" s="105" t="s">
        <v>97</v>
      </c>
      <c r="D15" s="106"/>
      <c r="E15" s="107" t="s">
        <v>102</v>
      </c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9"/>
    </row>
    <row r="16" spans="1:21" ht="18.75" customHeight="1" x14ac:dyDescent="0.4">
      <c r="A16" s="101"/>
      <c r="B16" s="102"/>
      <c r="C16" s="110" t="s">
        <v>103</v>
      </c>
      <c r="D16" s="111"/>
      <c r="E16" s="111"/>
      <c r="F16" s="111"/>
      <c r="G16" s="112"/>
      <c r="H16" s="111" t="s">
        <v>104</v>
      </c>
      <c r="I16" s="111"/>
      <c r="J16" s="111"/>
      <c r="K16" s="111"/>
      <c r="L16" s="111"/>
      <c r="M16" s="111"/>
      <c r="N16" s="112"/>
      <c r="O16" s="116" t="s">
        <v>105</v>
      </c>
      <c r="P16" s="111"/>
      <c r="Q16" s="111"/>
      <c r="R16" s="111"/>
      <c r="S16" s="111"/>
      <c r="T16" s="111"/>
      <c r="U16" s="112"/>
    </row>
    <row r="17" spans="1:27" ht="18.75" customHeight="1" x14ac:dyDescent="0.4">
      <c r="A17" s="103"/>
      <c r="B17" s="104"/>
      <c r="C17" s="113"/>
      <c r="D17" s="114"/>
      <c r="E17" s="114"/>
      <c r="F17" s="114"/>
      <c r="G17" s="115"/>
      <c r="H17" s="114"/>
      <c r="I17" s="114"/>
      <c r="J17" s="114"/>
      <c r="K17" s="114"/>
      <c r="L17" s="114"/>
      <c r="M17" s="114"/>
      <c r="N17" s="115"/>
      <c r="O17" s="113"/>
      <c r="P17" s="114"/>
      <c r="Q17" s="114"/>
      <c r="R17" s="114"/>
      <c r="S17" s="114"/>
      <c r="T17" s="114"/>
      <c r="U17" s="115"/>
    </row>
    <row r="18" spans="1:27" ht="18.75" customHeight="1" x14ac:dyDescent="0.4">
      <c r="A18" s="99" t="s">
        <v>106</v>
      </c>
      <c r="B18" s="100"/>
      <c r="C18" s="105" t="s">
        <v>97</v>
      </c>
      <c r="D18" s="106"/>
      <c r="E18" s="107" t="s">
        <v>107</v>
      </c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9"/>
      <c r="Y18" s="53"/>
      <c r="Z18" s="53"/>
      <c r="AA18" s="53"/>
    </row>
    <row r="19" spans="1:27" ht="18.75" customHeight="1" x14ac:dyDescent="0.4">
      <c r="A19" s="101"/>
      <c r="B19" s="102"/>
      <c r="C19" s="116" t="s">
        <v>108</v>
      </c>
      <c r="D19" s="111"/>
      <c r="E19" s="111"/>
      <c r="F19" s="111"/>
      <c r="G19" s="112"/>
      <c r="H19" s="117" t="s">
        <v>109</v>
      </c>
      <c r="I19" s="111"/>
      <c r="J19" s="111"/>
      <c r="K19" s="111"/>
      <c r="L19" s="111"/>
      <c r="M19" s="111"/>
      <c r="N19" s="112"/>
      <c r="O19" s="116" t="s">
        <v>127</v>
      </c>
      <c r="P19" s="111"/>
      <c r="Q19" s="111"/>
      <c r="R19" s="111"/>
      <c r="S19" s="111"/>
      <c r="T19" s="111"/>
      <c r="U19" s="112"/>
      <c r="Y19" s="53"/>
      <c r="Z19" s="53"/>
      <c r="AA19" s="53"/>
    </row>
    <row r="20" spans="1:27" ht="18.75" customHeight="1" x14ac:dyDescent="0.4">
      <c r="A20" s="103"/>
      <c r="B20" s="104"/>
      <c r="C20" s="113"/>
      <c r="D20" s="114"/>
      <c r="E20" s="114"/>
      <c r="F20" s="114"/>
      <c r="G20" s="115"/>
      <c r="H20" s="114"/>
      <c r="I20" s="114"/>
      <c r="J20" s="114"/>
      <c r="K20" s="114"/>
      <c r="L20" s="114"/>
      <c r="M20" s="114"/>
      <c r="N20" s="115"/>
      <c r="O20" s="113"/>
      <c r="P20" s="114"/>
      <c r="Q20" s="114"/>
      <c r="R20" s="114"/>
      <c r="S20" s="114"/>
      <c r="T20" s="114"/>
      <c r="U20" s="115"/>
      <c r="Y20" s="53"/>
      <c r="Z20" s="53"/>
      <c r="AA20" s="53"/>
    </row>
    <row r="21" spans="1:27" ht="18.75" customHeight="1" x14ac:dyDescent="0.4">
      <c r="A21" s="99" t="s">
        <v>110</v>
      </c>
      <c r="B21" s="100"/>
      <c r="C21" s="105" t="s">
        <v>97</v>
      </c>
      <c r="D21" s="106"/>
      <c r="E21" s="107" t="s">
        <v>111</v>
      </c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9"/>
      <c r="Y21" s="53"/>
      <c r="Z21" s="53"/>
      <c r="AA21" s="53"/>
    </row>
    <row r="22" spans="1:27" ht="18.75" customHeight="1" x14ac:dyDescent="0.4">
      <c r="A22" s="101"/>
      <c r="B22" s="102"/>
      <c r="C22" s="110" t="s">
        <v>112</v>
      </c>
      <c r="D22" s="111"/>
      <c r="E22" s="111"/>
      <c r="F22" s="111"/>
      <c r="G22" s="112"/>
      <c r="H22" s="117" t="s">
        <v>113</v>
      </c>
      <c r="I22" s="111"/>
      <c r="J22" s="111"/>
      <c r="K22" s="111"/>
      <c r="L22" s="111"/>
      <c r="M22" s="111"/>
      <c r="N22" s="112"/>
      <c r="O22" s="110" t="s">
        <v>114</v>
      </c>
      <c r="P22" s="111"/>
      <c r="Q22" s="111"/>
      <c r="R22" s="111"/>
      <c r="S22" s="111"/>
      <c r="T22" s="111"/>
      <c r="U22" s="112"/>
      <c r="Y22" s="53"/>
      <c r="Z22" s="53"/>
      <c r="AA22" s="53"/>
    </row>
    <row r="23" spans="1:27" ht="18.75" customHeight="1" x14ac:dyDescent="0.4">
      <c r="A23" s="103"/>
      <c r="B23" s="104"/>
      <c r="C23" s="113"/>
      <c r="D23" s="114"/>
      <c r="E23" s="114"/>
      <c r="F23" s="114"/>
      <c r="G23" s="115"/>
      <c r="H23" s="114"/>
      <c r="I23" s="114"/>
      <c r="J23" s="114"/>
      <c r="K23" s="114"/>
      <c r="L23" s="114"/>
      <c r="M23" s="114"/>
      <c r="N23" s="115"/>
      <c r="O23" s="113"/>
      <c r="P23" s="114"/>
      <c r="Q23" s="114"/>
      <c r="R23" s="114"/>
      <c r="S23" s="114"/>
      <c r="T23" s="114"/>
      <c r="U23" s="115"/>
      <c r="Y23" s="53"/>
      <c r="Z23" s="53"/>
      <c r="AA23" s="53"/>
    </row>
    <row r="24" spans="1:27" ht="18.75" customHeight="1" x14ac:dyDescent="0.4">
      <c r="A24" s="99" t="s">
        <v>115</v>
      </c>
      <c r="B24" s="100"/>
      <c r="C24" s="105" t="s">
        <v>97</v>
      </c>
      <c r="D24" s="106"/>
      <c r="E24" s="107" t="s">
        <v>116</v>
      </c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9"/>
      <c r="Y24" s="53"/>
      <c r="Z24" s="53"/>
      <c r="AA24" s="53"/>
    </row>
    <row r="25" spans="1:27" ht="18.75" customHeight="1" x14ac:dyDescent="0.4">
      <c r="A25" s="101"/>
      <c r="B25" s="102"/>
      <c r="C25" s="116" t="s">
        <v>117</v>
      </c>
      <c r="D25" s="111"/>
      <c r="E25" s="111"/>
      <c r="F25" s="111"/>
      <c r="G25" s="112"/>
      <c r="H25" s="117" t="s">
        <v>118</v>
      </c>
      <c r="I25" s="111"/>
      <c r="J25" s="111"/>
      <c r="K25" s="111"/>
      <c r="L25" s="111"/>
      <c r="M25" s="111"/>
      <c r="N25" s="112"/>
      <c r="O25" s="110" t="s">
        <v>160</v>
      </c>
      <c r="P25" s="111"/>
      <c r="Q25" s="111"/>
      <c r="R25" s="111"/>
      <c r="S25" s="111"/>
      <c r="T25" s="111"/>
      <c r="U25" s="112"/>
      <c r="Y25" s="53"/>
      <c r="Z25" s="53"/>
      <c r="AA25" s="53"/>
    </row>
    <row r="26" spans="1:27" ht="18.75" customHeight="1" x14ac:dyDescent="0.4">
      <c r="A26" s="103"/>
      <c r="B26" s="104"/>
      <c r="C26" s="113"/>
      <c r="D26" s="114"/>
      <c r="E26" s="114"/>
      <c r="F26" s="114"/>
      <c r="G26" s="115"/>
      <c r="H26" s="114"/>
      <c r="I26" s="114"/>
      <c r="J26" s="114"/>
      <c r="K26" s="114"/>
      <c r="L26" s="114"/>
      <c r="M26" s="114"/>
      <c r="N26" s="115"/>
      <c r="O26" s="113"/>
      <c r="P26" s="114"/>
      <c r="Q26" s="114"/>
      <c r="R26" s="114"/>
      <c r="S26" s="114"/>
      <c r="T26" s="114"/>
      <c r="U26" s="115"/>
      <c r="Y26" s="53"/>
      <c r="Z26" s="53"/>
      <c r="AA26" s="53"/>
    </row>
    <row r="27" spans="1:27" ht="18.75" customHeight="1" x14ac:dyDescent="0.4">
      <c r="A27" s="99" t="s">
        <v>119</v>
      </c>
      <c r="B27" s="100"/>
      <c r="C27" s="105" t="s">
        <v>97</v>
      </c>
      <c r="D27" s="106"/>
      <c r="E27" s="107" t="s">
        <v>120</v>
      </c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9"/>
      <c r="Y27" s="53"/>
      <c r="Z27" s="53"/>
      <c r="AA27" s="53"/>
    </row>
    <row r="28" spans="1:27" ht="18.75" customHeight="1" x14ac:dyDescent="0.4">
      <c r="A28" s="101"/>
      <c r="B28" s="102"/>
      <c r="C28" s="116" t="s">
        <v>121</v>
      </c>
      <c r="D28" s="111"/>
      <c r="E28" s="111"/>
      <c r="F28" s="111"/>
      <c r="G28" s="112"/>
      <c r="H28" s="111" t="s">
        <v>122</v>
      </c>
      <c r="I28" s="111"/>
      <c r="J28" s="111"/>
      <c r="K28" s="111"/>
      <c r="L28" s="111"/>
      <c r="M28" s="111"/>
      <c r="N28" s="112"/>
      <c r="O28" s="116" t="s">
        <v>161</v>
      </c>
      <c r="P28" s="111"/>
      <c r="Q28" s="111"/>
      <c r="R28" s="111"/>
      <c r="S28" s="111"/>
      <c r="T28" s="111"/>
      <c r="U28" s="112"/>
      <c r="Y28" s="53"/>
      <c r="Z28" s="53"/>
      <c r="AA28" s="53"/>
    </row>
    <row r="29" spans="1:27" ht="18.75" customHeight="1" x14ac:dyDescent="0.4">
      <c r="A29" s="103"/>
      <c r="B29" s="104"/>
      <c r="C29" s="113"/>
      <c r="D29" s="114"/>
      <c r="E29" s="114"/>
      <c r="F29" s="114"/>
      <c r="G29" s="115"/>
      <c r="H29" s="114"/>
      <c r="I29" s="114"/>
      <c r="J29" s="114"/>
      <c r="K29" s="114"/>
      <c r="L29" s="114"/>
      <c r="M29" s="114"/>
      <c r="N29" s="115"/>
      <c r="O29" s="113"/>
      <c r="P29" s="114"/>
      <c r="Q29" s="114"/>
      <c r="R29" s="114"/>
      <c r="S29" s="114"/>
      <c r="T29" s="114"/>
      <c r="U29" s="115"/>
      <c r="Y29" s="53"/>
      <c r="Z29" s="53"/>
      <c r="AA29" s="53"/>
    </row>
    <row r="30" spans="1:27" ht="18.75" customHeight="1" x14ac:dyDescent="0.4">
      <c r="A30" s="99" t="s">
        <v>123</v>
      </c>
      <c r="B30" s="100"/>
      <c r="C30" s="105" t="s">
        <v>97</v>
      </c>
      <c r="D30" s="106"/>
      <c r="E30" s="107" t="s">
        <v>124</v>
      </c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9"/>
    </row>
    <row r="31" spans="1:27" ht="18.75" customHeight="1" x14ac:dyDescent="0.4">
      <c r="A31" s="101"/>
      <c r="B31" s="102"/>
      <c r="C31" s="116" t="s">
        <v>125</v>
      </c>
      <c r="D31" s="111"/>
      <c r="E31" s="111"/>
      <c r="F31" s="111"/>
      <c r="G31" s="112"/>
      <c r="H31" s="111" t="s">
        <v>126</v>
      </c>
      <c r="I31" s="111"/>
      <c r="J31" s="111"/>
      <c r="K31" s="111"/>
      <c r="L31" s="111"/>
      <c r="M31" s="111"/>
      <c r="N31" s="112"/>
      <c r="O31" s="116" t="s">
        <v>162</v>
      </c>
      <c r="P31" s="111"/>
      <c r="Q31" s="111"/>
      <c r="R31" s="111"/>
      <c r="S31" s="111"/>
      <c r="T31" s="111"/>
      <c r="U31" s="112"/>
    </row>
    <row r="32" spans="1:27" ht="18.75" customHeight="1" x14ac:dyDescent="0.4">
      <c r="A32" s="103"/>
      <c r="B32" s="104"/>
      <c r="C32" s="113"/>
      <c r="D32" s="114"/>
      <c r="E32" s="114"/>
      <c r="F32" s="114"/>
      <c r="G32" s="115"/>
      <c r="H32" s="114"/>
      <c r="I32" s="114"/>
      <c r="J32" s="114"/>
      <c r="K32" s="114"/>
      <c r="L32" s="114"/>
      <c r="M32" s="114"/>
      <c r="N32" s="115"/>
      <c r="O32" s="113"/>
      <c r="P32" s="114"/>
      <c r="Q32" s="114"/>
      <c r="R32" s="114"/>
      <c r="S32" s="114"/>
      <c r="T32" s="114"/>
      <c r="U32" s="115"/>
    </row>
    <row r="33" spans="1:21" ht="18.75" customHeight="1" x14ac:dyDescent="0.4">
      <c r="A33" s="99" t="s">
        <v>128</v>
      </c>
      <c r="B33" s="100"/>
      <c r="C33" s="105" t="s">
        <v>97</v>
      </c>
      <c r="D33" s="106"/>
      <c r="E33" s="107" t="s">
        <v>129</v>
      </c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9"/>
    </row>
    <row r="34" spans="1:21" ht="18.75" customHeight="1" x14ac:dyDescent="0.4">
      <c r="A34" s="101"/>
      <c r="B34" s="102"/>
      <c r="C34" s="116" t="s">
        <v>130</v>
      </c>
      <c r="D34" s="111"/>
      <c r="E34" s="111"/>
      <c r="F34" s="111"/>
      <c r="G34" s="112"/>
      <c r="H34" s="111" t="s">
        <v>131</v>
      </c>
      <c r="I34" s="111"/>
      <c r="J34" s="111"/>
      <c r="K34" s="111"/>
      <c r="L34" s="111"/>
      <c r="M34" s="111"/>
      <c r="N34" s="112"/>
      <c r="O34" s="116" t="s">
        <v>163</v>
      </c>
      <c r="P34" s="111"/>
      <c r="Q34" s="111"/>
      <c r="R34" s="111"/>
      <c r="S34" s="111"/>
      <c r="T34" s="111"/>
      <c r="U34" s="112"/>
    </row>
    <row r="35" spans="1:21" ht="18.75" customHeight="1" x14ac:dyDescent="0.4">
      <c r="A35" s="103"/>
      <c r="B35" s="104"/>
      <c r="C35" s="113"/>
      <c r="D35" s="114"/>
      <c r="E35" s="114"/>
      <c r="F35" s="114"/>
      <c r="G35" s="115"/>
      <c r="H35" s="114"/>
      <c r="I35" s="114"/>
      <c r="J35" s="114"/>
      <c r="K35" s="114"/>
      <c r="L35" s="114"/>
      <c r="M35" s="114"/>
      <c r="N35" s="115"/>
      <c r="O35" s="113"/>
      <c r="P35" s="114"/>
      <c r="Q35" s="114"/>
      <c r="R35" s="114"/>
      <c r="S35" s="114"/>
      <c r="T35" s="114"/>
      <c r="U35" s="115"/>
    </row>
    <row r="36" spans="1:21" ht="18.75" customHeight="1" x14ac:dyDescent="0.4">
      <c r="A36" s="99" t="s">
        <v>132</v>
      </c>
      <c r="B36" s="100"/>
      <c r="C36" s="105" t="s">
        <v>97</v>
      </c>
      <c r="D36" s="106"/>
      <c r="E36" s="107" t="s">
        <v>133</v>
      </c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9"/>
    </row>
    <row r="37" spans="1:21" ht="18.75" customHeight="1" x14ac:dyDescent="0.4">
      <c r="A37" s="101"/>
      <c r="B37" s="102"/>
      <c r="C37" s="116" t="s">
        <v>134</v>
      </c>
      <c r="D37" s="111"/>
      <c r="E37" s="111"/>
      <c r="F37" s="111"/>
      <c r="G37" s="112"/>
      <c r="H37" s="111" t="s">
        <v>135</v>
      </c>
      <c r="I37" s="111"/>
      <c r="J37" s="111"/>
      <c r="K37" s="111"/>
      <c r="L37" s="111"/>
      <c r="M37" s="111"/>
      <c r="N37" s="112"/>
      <c r="O37" s="110" t="s">
        <v>164</v>
      </c>
      <c r="P37" s="111"/>
      <c r="Q37" s="111"/>
      <c r="R37" s="111"/>
      <c r="S37" s="111"/>
      <c r="T37" s="111"/>
      <c r="U37" s="112"/>
    </row>
    <row r="38" spans="1:21" ht="18.75" customHeight="1" x14ac:dyDescent="0.4">
      <c r="A38" s="103"/>
      <c r="B38" s="104"/>
      <c r="C38" s="113"/>
      <c r="D38" s="114"/>
      <c r="E38" s="114"/>
      <c r="F38" s="114"/>
      <c r="G38" s="115"/>
      <c r="H38" s="114"/>
      <c r="I38" s="114"/>
      <c r="J38" s="114"/>
      <c r="K38" s="114"/>
      <c r="L38" s="114"/>
      <c r="M38" s="114"/>
      <c r="N38" s="115"/>
      <c r="O38" s="113"/>
      <c r="P38" s="114"/>
      <c r="Q38" s="114"/>
      <c r="R38" s="114"/>
      <c r="S38" s="114"/>
      <c r="T38" s="114"/>
      <c r="U38" s="115"/>
    </row>
    <row r="39" spans="1:21" ht="18.75" customHeight="1" x14ac:dyDescent="0.4">
      <c r="A39" s="99" t="s">
        <v>136</v>
      </c>
      <c r="B39" s="100"/>
      <c r="C39" s="105" t="s">
        <v>97</v>
      </c>
      <c r="D39" s="106"/>
      <c r="E39" s="107" t="s">
        <v>137</v>
      </c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9"/>
    </row>
    <row r="40" spans="1:21" ht="18.75" customHeight="1" x14ac:dyDescent="0.4">
      <c r="A40" s="101"/>
      <c r="B40" s="102"/>
      <c r="C40" s="116" t="s">
        <v>138</v>
      </c>
      <c r="D40" s="111"/>
      <c r="E40" s="111"/>
      <c r="F40" s="111"/>
      <c r="G40" s="112"/>
      <c r="H40" s="111"/>
      <c r="I40" s="111"/>
      <c r="J40" s="111"/>
      <c r="K40" s="111"/>
      <c r="L40" s="111"/>
      <c r="M40" s="111"/>
      <c r="N40" s="112"/>
      <c r="O40" s="116" t="s">
        <v>165</v>
      </c>
      <c r="P40" s="111"/>
      <c r="Q40" s="111"/>
      <c r="R40" s="111"/>
      <c r="S40" s="111"/>
      <c r="T40" s="111"/>
      <c r="U40" s="112"/>
    </row>
    <row r="41" spans="1:21" ht="18.75" customHeight="1" x14ac:dyDescent="0.4">
      <c r="A41" s="103"/>
      <c r="B41" s="104"/>
      <c r="C41" s="113"/>
      <c r="D41" s="114"/>
      <c r="E41" s="114"/>
      <c r="F41" s="114"/>
      <c r="G41" s="115"/>
      <c r="H41" s="114"/>
      <c r="I41" s="114"/>
      <c r="J41" s="114"/>
      <c r="K41" s="114"/>
      <c r="L41" s="114"/>
      <c r="M41" s="114"/>
      <c r="N41" s="115"/>
      <c r="O41" s="113"/>
      <c r="P41" s="114"/>
      <c r="Q41" s="114"/>
      <c r="R41" s="114"/>
      <c r="S41" s="114"/>
      <c r="T41" s="114"/>
      <c r="U41" s="115"/>
    </row>
    <row r="42" spans="1:21" ht="18.75" customHeight="1" x14ac:dyDescent="0.4">
      <c r="A42" s="99" t="s">
        <v>139</v>
      </c>
      <c r="B42" s="100"/>
      <c r="C42" s="105" t="s">
        <v>97</v>
      </c>
      <c r="D42" s="106"/>
      <c r="E42" s="107" t="s">
        <v>140</v>
      </c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9"/>
    </row>
    <row r="43" spans="1:21" ht="18.75" customHeight="1" x14ac:dyDescent="0.4">
      <c r="A43" s="101"/>
      <c r="B43" s="102"/>
      <c r="C43" s="116" t="s">
        <v>141</v>
      </c>
      <c r="D43" s="111"/>
      <c r="E43" s="111"/>
      <c r="F43" s="111"/>
      <c r="G43" s="112"/>
      <c r="H43" s="111" t="s">
        <v>142</v>
      </c>
      <c r="I43" s="111"/>
      <c r="J43" s="111"/>
      <c r="K43" s="111"/>
      <c r="L43" s="111"/>
      <c r="M43" s="111"/>
      <c r="N43" s="112"/>
      <c r="O43" s="110" t="s">
        <v>166</v>
      </c>
      <c r="P43" s="111"/>
      <c r="Q43" s="111"/>
      <c r="R43" s="111"/>
      <c r="S43" s="111"/>
      <c r="T43" s="111"/>
      <c r="U43" s="112"/>
    </row>
    <row r="44" spans="1:21" ht="18.75" customHeight="1" x14ac:dyDescent="0.4">
      <c r="A44" s="103"/>
      <c r="B44" s="104"/>
      <c r="C44" s="113"/>
      <c r="D44" s="114"/>
      <c r="E44" s="114"/>
      <c r="F44" s="114"/>
      <c r="G44" s="115"/>
      <c r="H44" s="114"/>
      <c r="I44" s="114"/>
      <c r="J44" s="114"/>
      <c r="K44" s="114"/>
      <c r="L44" s="114"/>
      <c r="M44" s="114"/>
      <c r="N44" s="115"/>
      <c r="O44" s="113"/>
      <c r="P44" s="114"/>
      <c r="Q44" s="114"/>
      <c r="R44" s="114"/>
      <c r="S44" s="114"/>
      <c r="T44" s="114"/>
      <c r="U44" s="115"/>
    </row>
    <row r="45" spans="1:21" ht="18.75" customHeight="1" x14ac:dyDescent="0.4">
      <c r="A45" s="99" t="s">
        <v>143</v>
      </c>
      <c r="B45" s="100"/>
      <c r="C45" s="105" t="s">
        <v>97</v>
      </c>
      <c r="D45" s="106"/>
      <c r="E45" s="107" t="s">
        <v>144</v>
      </c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9"/>
    </row>
    <row r="46" spans="1:21" ht="18.75" customHeight="1" x14ac:dyDescent="0.4">
      <c r="A46" s="101"/>
      <c r="B46" s="102"/>
      <c r="C46" s="110" t="s">
        <v>145</v>
      </c>
      <c r="D46" s="111"/>
      <c r="E46" s="111"/>
      <c r="F46" s="111"/>
      <c r="G46" s="112"/>
      <c r="H46" s="111" t="s">
        <v>146</v>
      </c>
      <c r="I46" s="111"/>
      <c r="J46" s="111"/>
      <c r="K46" s="111"/>
      <c r="L46" s="111"/>
      <c r="M46" s="111"/>
      <c r="N46" s="112"/>
      <c r="O46" s="116" t="s">
        <v>167</v>
      </c>
      <c r="P46" s="111"/>
      <c r="Q46" s="111"/>
      <c r="R46" s="111"/>
      <c r="S46" s="111"/>
      <c r="T46" s="111"/>
      <c r="U46" s="112"/>
    </row>
    <row r="47" spans="1:21" ht="18.75" customHeight="1" x14ac:dyDescent="0.4">
      <c r="A47" s="103"/>
      <c r="B47" s="104"/>
      <c r="C47" s="113"/>
      <c r="D47" s="114"/>
      <c r="E47" s="114"/>
      <c r="F47" s="114"/>
      <c r="G47" s="115"/>
      <c r="H47" s="114"/>
      <c r="I47" s="114"/>
      <c r="J47" s="114"/>
      <c r="K47" s="114"/>
      <c r="L47" s="114"/>
      <c r="M47" s="114"/>
      <c r="N47" s="115"/>
      <c r="O47" s="113"/>
      <c r="P47" s="114"/>
      <c r="Q47" s="114"/>
      <c r="R47" s="114"/>
      <c r="S47" s="114"/>
      <c r="T47" s="114"/>
      <c r="U47" s="115"/>
    </row>
  </sheetData>
  <mergeCells count="101">
    <mergeCell ref="A45:B47"/>
    <mergeCell ref="C45:D45"/>
    <mergeCell ref="E45:U45"/>
    <mergeCell ref="C46:G47"/>
    <mergeCell ref="H46:N47"/>
    <mergeCell ref="O46:U47"/>
    <mergeCell ref="A42:B44"/>
    <mergeCell ref="C42:D42"/>
    <mergeCell ref="E42:U42"/>
    <mergeCell ref="C43:G44"/>
    <mergeCell ref="H43:N44"/>
    <mergeCell ref="O43:U44"/>
    <mergeCell ref="A39:B41"/>
    <mergeCell ref="C39:D39"/>
    <mergeCell ref="E39:U39"/>
    <mergeCell ref="C40:G41"/>
    <mergeCell ref="H40:N41"/>
    <mergeCell ref="O40:U41"/>
    <mergeCell ref="A36:B38"/>
    <mergeCell ref="C36:D36"/>
    <mergeCell ref="E36:U36"/>
    <mergeCell ref="C37:G38"/>
    <mergeCell ref="H37:N38"/>
    <mergeCell ref="O37:U38"/>
    <mergeCell ref="A33:B35"/>
    <mergeCell ref="C33:D33"/>
    <mergeCell ref="E33:U33"/>
    <mergeCell ref="C34:G35"/>
    <mergeCell ref="H34:N35"/>
    <mergeCell ref="O34:U35"/>
    <mergeCell ref="A30:B32"/>
    <mergeCell ref="C30:D30"/>
    <mergeCell ref="E30:U30"/>
    <mergeCell ref="C31:G32"/>
    <mergeCell ref="H31:N32"/>
    <mergeCell ref="O31:U32"/>
    <mergeCell ref="A27:B29"/>
    <mergeCell ref="C27:D27"/>
    <mergeCell ref="E27:U27"/>
    <mergeCell ref="C28:G29"/>
    <mergeCell ref="H28:N29"/>
    <mergeCell ref="O28:U29"/>
    <mergeCell ref="A24:B26"/>
    <mergeCell ref="C24:D24"/>
    <mergeCell ref="E24:U24"/>
    <mergeCell ref="C25:G26"/>
    <mergeCell ref="H25:N26"/>
    <mergeCell ref="O25:U26"/>
    <mergeCell ref="A21:B23"/>
    <mergeCell ref="C21:D21"/>
    <mergeCell ref="E21:U21"/>
    <mergeCell ref="C22:G23"/>
    <mergeCell ref="H22:N23"/>
    <mergeCell ref="O22:U23"/>
    <mergeCell ref="A18:B20"/>
    <mergeCell ref="C18:D18"/>
    <mergeCell ref="E18:U18"/>
    <mergeCell ref="C19:G20"/>
    <mergeCell ref="H19:N20"/>
    <mergeCell ref="O19:U20"/>
    <mergeCell ref="A15:B17"/>
    <mergeCell ref="C15:D15"/>
    <mergeCell ref="E15:U15"/>
    <mergeCell ref="C16:G17"/>
    <mergeCell ref="H16:N17"/>
    <mergeCell ref="O16:U17"/>
    <mergeCell ref="A12:B14"/>
    <mergeCell ref="C12:D12"/>
    <mergeCell ref="E12:U12"/>
    <mergeCell ref="C13:G14"/>
    <mergeCell ref="H13:N14"/>
    <mergeCell ref="O13:U14"/>
    <mergeCell ref="A9:D9"/>
    <mergeCell ref="E9:U9"/>
    <mergeCell ref="A10:D10"/>
    <mergeCell ref="E10:U10"/>
    <mergeCell ref="A11:B11"/>
    <mergeCell ref="C11:G11"/>
    <mergeCell ref="H11:N11"/>
    <mergeCell ref="O11:U11"/>
    <mergeCell ref="A7:D7"/>
    <mergeCell ref="E7:P7"/>
    <mergeCell ref="Q7:R7"/>
    <mergeCell ref="S7:T7"/>
    <mergeCell ref="A8:D8"/>
    <mergeCell ref="E8:P8"/>
    <mergeCell ref="Q8:R8"/>
    <mergeCell ref="S8:T8"/>
    <mergeCell ref="A5:D5"/>
    <mergeCell ref="E5:U5"/>
    <mergeCell ref="A6:D6"/>
    <mergeCell ref="E6:P6"/>
    <mergeCell ref="Q6:R6"/>
    <mergeCell ref="S6:T6"/>
    <mergeCell ref="A2:U2"/>
    <mergeCell ref="A3:B3"/>
    <mergeCell ref="C3:I3"/>
    <mergeCell ref="J3:K3"/>
    <mergeCell ref="M3:U3"/>
    <mergeCell ref="A4:D4"/>
    <mergeCell ref="E4:U4"/>
  </mergeCells>
  <phoneticPr fontId="2"/>
  <pageMargins left="0.51181102362204722" right="0.11811023622047245" top="0.55118110236220474" bottom="0.35433070866141736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1"/>
  <sheetViews>
    <sheetView topLeftCell="A22" zoomScaleNormal="100" workbookViewId="0">
      <selection activeCell="D15" sqref="D15"/>
    </sheetView>
  </sheetViews>
  <sheetFormatPr defaultRowHeight="18.75" x14ac:dyDescent="0.4"/>
  <cols>
    <col min="1" max="1" width="48.25" customWidth="1"/>
    <col min="2" max="2" width="4.75" customWidth="1"/>
    <col min="3" max="3" width="5.625" customWidth="1"/>
    <col min="4" max="4" width="12.25" style="1" customWidth="1"/>
    <col min="5" max="5" width="7.25" style="1" customWidth="1"/>
    <col min="6" max="6" width="3.5" style="1" customWidth="1"/>
    <col min="7" max="7" width="7.25" style="1" customWidth="1"/>
    <col min="8" max="8" width="8.5" style="1" customWidth="1"/>
    <col min="9" max="9" width="12.25" style="1" customWidth="1"/>
    <col min="10" max="10" width="18.25" style="1" customWidth="1"/>
    <col min="11" max="11" width="3.5" customWidth="1"/>
    <col min="12" max="15" width="7.75" style="1" customWidth="1"/>
  </cols>
  <sheetData>
    <row r="1" spans="1:15" ht="63.75" customHeight="1" x14ac:dyDescent="0.4"/>
    <row r="2" spans="1:15" ht="30" x14ac:dyDescent="0.4">
      <c r="B2" s="132" t="s">
        <v>49</v>
      </c>
      <c r="C2" s="132"/>
      <c r="D2" s="132"/>
      <c r="E2" s="132"/>
      <c r="F2" s="132"/>
      <c r="G2" s="132"/>
      <c r="H2" s="132"/>
      <c r="I2" s="27"/>
      <c r="J2" s="27"/>
      <c r="L2" s="32"/>
      <c r="M2" s="32"/>
      <c r="N2" s="32"/>
      <c r="O2" s="32"/>
    </row>
    <row r="3" spans="1:15" s="2" customFormat="1" ht="30.75" thickBot="1" x14ac:dyDescent="0.45">
      <c r="B3" s="130" t="s">
        <v>185</v>
      </c>
      <c r="C3" s="130"/>
      <c r="D3" s="130"/>
      <c r="E3" s="131" t="s">
        <v>190</v>
      </c>
      <c r="F3" s="131"/>
      <c r="G3" s="131"/>
      <c r="H3" s="131"/>
      <c r="I3" s="131"/>
      <c r="J3" s="33">
        <v>11</v>
      </c>
      <c r="K3" s="34"/>
      <c r="L3" s="35"/>
      <c r="M3" s="35"/>
      <c r="N3" s="35"/>
      <c r="O3" s="35"/>
    </row>
    <row r="4" spans="1:15" ht="30" x14ac:dyDescent="0.4">
      <c r="B4" s="121" t="s">
        <v>0</v>
      </c>
      <c r="C4" s="123" t="s">
        <v>1</v>
      </c>
      <c r="D4" s="39" t="s">
        <v>44</v>
      </c>
      <c r="E4" s="125" t="s">
        <v>43</v>
      </c>
      <c r="F4" s="126"/>
      <c r="G4" s="126"/>
      <c r="H4" s="126"/>
      <c r="I4" s="126"/>
      <c r="J4" s="133" t="s">
        <v>2</v>
      </c>
    </row>
    <row r="5" spans="1:15" ht="22.5" customHeight="1" thickBot="1" x14ac:dyDescent="0.45">
      <c r="B5" s="122"/>
      <c r="C5" s="124"/>
      <c r="D5" s="40" t="s">
        <v>5</v>
      </c>
      <c r="E5" s="127" t="s">
        <v>3</v>
      </c>
      <c r="F5" s="128"/>
      <c r="G5" s="128"/>
      <c r="H5" s="3" t="s">
        <v>4</v>
      </c>
      <c r="I5" s="4" t="s">
        <v>5</v>
      </c>
      <c r="J5" s="134"/>
      <c r="K5" s="1"/>
    </row>
    <row r="6" spans="1:15" x14ac:dyDescent="0.4">
      <c r="A6" s="119"/>
      <c r="B6" s="5">
        <v>1</v>
      </c>
      <c r="C6" s="6" t="s">
        <v>6</v>
      </c>
      <c r="D6" s="36" t="s">
        <v>19</v>
      </c>
      <c r="E6" s="18"/>
      <c r="F6" s="7" t="s">
        <v>7</v>
      </c>
      <c r="G6" s="8"/>
      <c r="H6" s="8"/>
      <c r="I6" s="60" t="s">
        <v>19</v>
      </c>
      <c r="J6" s="65" t="s">
        <v>186</v>
      </c>
    </row>
    <row r="7" spans="1:15" x14ac:dyDescent="0.4">
      <c r="A7" s="120"/>
      <c r="B7" s="9">
        <v>2</v>
      </c>
      <c r="C7" s="23" t="s">
        <v>8</v>
      </c>
      <c r="D7" s="37" t="s">
        <v>19</v>
      </c>
      <c r="E7" s="30"/>
      <c r="F7" s="10" t="s">
        <v>7</v>
      </c>
      <c r="G7" s="11"/>
      <c r="H7" s="11"/>
      <c r="I7" s="10" t="s">
        <v>19</v>
      </c>
      <c r="J7" s="64" t="s">
        <v>187</v>
      </c>
    </row>
    <row r="8" spans="1:15" ht="20.25" customHeight="1" x14ac:dyDescent="0.4">
      <c r="A8" s="120"/>
      <c r="B8" s="9">
        <v>3</v>
      </c>
      <c r="C8" s="23" t="s">
        <v>9</v>
      </c>
      <c r="D8" s="37" t="s">
        <v>42</v>
      </c>
      <c r="E8" s="41">
        <v>0.66666666666666696</v>
      </c>
      <c r="F8" s="10" t="s">
        <v>7</v>
      </c>
      <c r="G8" s="41">
        <v>0.75</v>
      </c>
      <c r="H8" s="11">
        <f t="shared" ref="H8:H33" si="0">G8-E8</f>
        <v>8.3333333333333037E-2</v>
      </c>
      <c r="I8" s="10" t="s">
        <v>42</v>
      </c>
      <c r="J8" s="64" t="s">
        <v>192</v>
      </c>
    </row>
    <row r="9" spans="1:15" ht="20.25" customHeight="1" x14ac:dyDescent="0.4">
      <c r="A9" s="120"/>
      <c r="B9" s="9">
        <v>4</v>
      </c>
      <c r="C9" s="23" t="s">
        <v>10</v>
      </c>
      <c r="D9" s="37" t="s">
        <v>19</v>
      </c>
      <c r="E9" s="30"/>
      <c r="F9" s="10" t="s">
        <v>7</v>
      </c>
      <c r="G9" s="11"/>
      <c r="H9" s="11"/>
      <c r="I9" s="10" t="s">
        <v>19</v>
      </c>
      <c r="J9" s="64"/>
    </row>
    <row r="10" spans="1:15" ht="20.25" customHeight="1" x14ac:dyDescent="0.4">
      <c r="A10" s="120"/>
      <c r="B10" s="9">
        <v>5</v>
      </c>
      <c r="C10" s="23" t="s">
        <v>11</v>
      </c>
      <c r="D10" s="37" t="s">
        <v>48</v>
      </c>
      <c r="E10" s="41">
        <v>0.6875</v>
      </c>
      <c r="F10" s="10" t="s">
        <v>7</v>
      </c>
      <c r="G10" s="41">
        <v>0.75</v>
      </c>
      <c r="H10" s="11">
        <f t="shared" si="0"/>
        <v>6.25E-2</v>
      </c>
      <c r="I10" s="10" t="s">
        <v>48</v>
      </c>
      <c r="J10" s="64"/>
    </row>
    <row r="11" spans="1:15" ht="20.25" customHeight="1" x14ac:dyDescent="0.4">
      <c r="A11" s="120"/>
      <c r="B11" s="9">
        <v>6</v>
      </c>
      <c r="C11" s="23" t="s">
        <v>12</v>
      </c>
      <c r="D11" s="37" t="s">
        <v>48</v>
      </c>
      <c r="E11" s="41">
        <v>0.66666666666666696</v>
      </c>
      <c r="F11" s="10" t="s">
        <v>7</v>
      </c>
      <c r="G11" s="41">
        <v>0.75</v>
      </c>
      <c r="H11" s="11">
        <f t="shared" si="0"/>
        <v>8.3333333333333037E-2</v>
      </c>
      <c r="I11" s="10" t="s">
        <v>48</v>
      </c>
      <c r="J11" s="64"/>
    </row>
    <row r="12" spans="1:15" ht="20.25" customHeight="1" x14ac:dyDescent="0.4">
      <c r="A12" s="120"/>
      <c r="B12" s="9">
        <v>7</v>
      </c>
      <c r="C12" s="81" t="s">
        <v>13</v>
      </c>
      <c r="D12" s="37" t="s">
        <v>42</v>
      </c>
      <c r="E12" s="41">
        <v>0.35416666666666669</v>
      </c>
      <c r="F12" s="10" t="s">
        <v>7</v>
      </c>
      <c r="G12" s="41">
        <v>0.58333333333333337</v>
      </c>
      <c r="H12" s="11">
        <f t="shared" si="0"/>
        <v>0.22916666666666669</v>
      </c>
      <c r="I12" s="10" t="s">
        <v>42</v>
      </c>
      <c r="J12" s="64" t="s">
        <v>192</v>
      </c>
    </row>
    <row r="13" spans="1:15" ht="20.25" customHeight="1" x14ac:dyDescent="0.4">
      <c r="A13" s="120"/>
      <c r="B13" s="73">
        <v>8</v>
      </c>
      <c r="C13" s="74" t="s">
        <v>14</v>
      </c>
      <c r="D13" s="75" t="s">
        <v>19</v>
      </c>
      <c r="E13" s="79"/>
      <c r="F13" s="60" t="s">
        <v>7</v>
      </c>
      <c r="G13" s="77"/>
      <c r="H13" s="77"/>
      <c r="I13" s="60" t="s">
        <v>19</v>
      </c>
      <c r="J13" s="78"/>
    </row>
    <row r="14" spans="1:15" ht="20.25" customHeight="1" x14ac:dyDescent="0.4">
      <c r="A14" s="120"/>
      <c r="B14" s="9">
        <v>9</v>
      </c>
      <c r="C14" s="23" t="s">
        <v>8</v>
      </c>
      <c r="D14" s="37" t="s">
        <v>48</v>
      </c>
      <c r="E14" s="41">
        <v>0.66666666666666696</v>
      </c>
      <c r="F14" s="10" t="s">
        <v>7</v>
      </c>
      <c r="G14" s="41">
        <v>0.75</v>
      </c>
      <c r="H14" s="11">
        <f t="shared" si="0"/>
        <v>8.3333333333333037E-2</v>
      </c>
      <c r="I14" s="10" t="s">
        <v>48</v>
      </c>
      <c r="J14" s="64"/>
    </row>
    <row r="15" spans="1:15" ht="20.25" customHeight="1" x14ac:dyDescent="0.4">
      <c r="A15" s="120"/>
      <c r="B15" s="9">
        <v>10</v>
      </c>
      <c r="C15" s="23" t="s">
        <v>9</v>
      </c>
      <c r="D15" s="37" t="s">
        <v>48</v>
      </c>
      <c r="E15" s="41">
        <v>0.66666666666666696</v>
      </c>
      <c r="F15" s="10" t="s">
        <v>7</v>
      </c>
      <c r="G15" s="41">
        <v>0.75</v>
      </c>
      <c r="H15" s="11">
        <f t="shared" si="0"/>
        <v>8.3333333333333037E-2</v>
      </c>
      <c r="I15" s="10" t="s">
        <v>48</v>
      </c>
      <c r="J15" s="64"/>
    </row>
    <row r="16" spans="1:15" ht="20.25" customHeight="1" x14ac:dyDescent="0.4">
      <c r="A16" s="120"/>
      <c r="B16" s="9">
        <v>11</v>
      </c>
      <c r="C16" s="23" t="s">
        <v>10</v>
      </c>
      <c r="D16" s="37" t="s">
        <v>19</v>
      </c>
      <c r="E16" s="30"/>
      <c r="F16" s="10" t="s">
        <v>7</v>
      </c>
      <c r="G16" s="11"/>
      <c r="H16" s="11"/>
      <c r="I16" s="10" t="s">
        <v>19</v>
      </c>
      <c r="J16" s="64"/>
    </row>
    <row r="17" spans="1:10" ht="20.25" customHeight="1" x14ac:dyDescent="0.4">
      <c r="A17" s="120"/>
      <c r="B17" s="9">
        <v>12</v>
      </c>
      <c r="C17" s="23" t="s">
        <v>11</v>
      </c>
      <c r="D17" s="37" t="s">
        <v>48</v>
      </c>
      <c r="E17" s="41">
        <v>0.66666666666666696</v>
      </c>
      <c r="F17" s="10" t="s">
        <v>7</v>
      </c>
      <c r="G17" s="41">
        <v>0.75</v>
      </c>
      <c r="H17" s="11">
        <f t="shared" si="0"/>
        <v>8.3333333333333037E-2</v>
      </c>
      <c r="I17" s="10" t="s">
        <v>48</v>
      </c>
      <c r="J17" s="64"/>
    </row>
    <row r="18" spans="1:10" ht="20.25" customHeight="1" x14ac:dyDescent="0.4">
      <c r="A18" s="120"/>
      <c r="B18" s="9">
        <v>13</v>
      </c>
      <c r="C18" s="23" t="s">
        <v>12</v>
      </c>
      <c r="D18" s="37" t="s">
        <v>48</v>
      </c>
      <c r="E18" s="41">
        <v>0.66666666666666696</v>
      </c>
      <c r="F18" s="10" t="s">
        <v>7</v>
      </c>
      <c r="G18" s="41">
        <v>0.75</v>
      </c>
      <c r="H18" s="11">
        <f t="shared" si="0"/>
        <v>8.3333333333333037E-2</v>
      </c>
      <c r="I18" s="10" t="s">
        <v>48</v>
      </c>
      <c r="J18" s="64"/>
    </row>
    <row r="19" spans="1:10" ht="20.25" customHeight="1" x14ac:dyDescent="0.4">
      <c r="A19" s="120"/>
      <c r="B19" s="9">
        <v>14</v>
      </c>
      <c r="C19" s="23" t="s">
        <v>13</v>
      </c>
      <c r="D19" s="37" t="s">
        <v>48</v>
      </c>
      <c r="E19" s="41">
        <v>0.375</v>
      </c>
      <c r="F19" s="10" t="s">
        <v>7</v>
      </c>
      <c r="G19" s="41">
        <v>0.47916666666666702</v>
      </c>
      <c r="H19" s="11">
        <f t="shared" si="0"/>
        <v>0.10416666666666702</v>
      </c>
      <c r="I19" s="10" t="s">
        <v>48</v>
      </c>
      <c r="J19" s="64"/>
    </row>
    <row r="20" spans="1:10" ht="20.25" customHeight="1" x14ac:dyDescent="0.4">
      <c r="A20" s="120"/>
      <c r="B20" s="9">
        <v>15</v>
      </c>
      <c r="C20" s="23" t="s">
        <v>14</v>
      </c>
      <c r="D20" s="37" t="s">
        <v>19</v>
      </c>
      <c r="E20" s="30"/>
      <c r="F20" s="10" t="s">
        <v>7</v>
      </c>
      <c r="G20" s="11"/>
      <c r="H20" s="11"/>
      <c r="I20" s="10" t="s">
        <v>19</v>
      </c>
      <c r="J20" s="64"/>
    </row>
    <row r="21" spans="1:10" ht="20.25" customHeight="1" x14ac:dyDescent="0.4">
      <c r="A21" s="120"/>
      <c r="B21" s="9">
        <v>16</v>
      </c>
      <c r="C21" s="23" t="s">
        <v>8</v>
      </c>
      <c r="D21" s="37" t="s">
        <v>48</v>
      </c>
      <c r="E21" s="41">
        <v>0.66666666666666696</v>
      </c>
      <c r="F21" s="10" t="s">
        <v>7</v>
      </c>
      <c r="G21" s="41">
        <v>0.75</v>
      </c>
      <c r="H21" s="11">
        <f t="shared" si="0"/>
        <v>8.3333333333333037E-2</v>
      </c>
      <c r="I21" s="10" t="s">
        <v>48</v>
      </c>
      <c r="J21" s="64"/>
    </row>
    <row r="22" spans="1:10" ht="20.25" customHeight="1" x14ac:dyDescent="0.4">
      <c r="A22" s="120"/>
      <c r="B22" s="9">
        <v>17</v>
      </c>
      <c r="C22" s="23" t="s">
        <v>9</v>
      </c>
      <c r="D22" s="37" t="s">
        <v>48</v>
      </c>
      <c r="E22" s="41">
        <v>0.6875</v>
      </c>
      <c r="F22" s="10" t="s">
        <v>7</v>
      </c>
      <c r="G22" s="41">
        <v>0.75</v>
      </c>
      <c r="H22" s="11">
        <f t="shared" si="0"/>
        <v>6.25E-2</v>
      </c>
      <c r="I22" s="10" t="s">
        <v>48</v>
      </c>
      <c r="J22" s="64"/>
    </row>
    <row r="23" spans="1:10" ht="20.25" customHeight="1" x14ac:dyDescent="0.4">
      <c r="A23" s="120"/>
      <c r="B23" s="9">
        <v>18</v>
      </c>
      <c r="C23" s="23" t="s">
        <v>10</v>
      </c>
      <c r="D23" s="37" t="s">
        <v>19</v>
      </c>
      <c r="E23" s="41">
        <v>0.66666666666666696</v>
      </c>
      <c r="F23" s="10" t="s">
        <v>7</v>
      </c>
      <c r="G23" s="41">
        <v>0.75</v>
      </c>
      <c r="H23" s="11">
        <f t="shared" si="0"/>
        <v>8.3333333333333037E-2</v>
      </c>
      <c r="I23" s="10" t="s">
        <v>48</v>
      </c>
      <c r="J23" s="64"/>
    </row>
    <row r="24" spans="1:10" ht="20.25" customHeight="1" x14ac:dyDescent="0.4">
      <c r="A24" s="120"/>
      <c r="B24" s="9">
        <v>19</v>
      </c>
      <c r="C24" s="23" t="s">
        <v>11</v>
      </c>
      <c r="D24" s="37" t="s">
        <v>48</v>
      </c>
      <c r="E24" s="30"/>
      <c r="F24" s="10" t="s">
        <v>7</v>
      </c>
      <c r="G24" s="11"/>
      <c r="H24" s="11"/>
      <c r="I24" s="10" t="s">
        <v>19</v>
      </c>
      <c r="J24" s="64"/>
    </row>
    <row r="25" spans="1:10" ht="20.25" customHeight="1" x14ac:dyDescent="0.4">
      <c r="A25" s="120"/>
      <c r="B25" s="67">
        <v>20</v>
      </c>
      <c r="C25" s="63" t="s">
        <v>12</v>
      </c>
      <c r="D25" s="68" t="s">
        <v>48</v>
      </c>
      <c r="E25" s="69">
        <v>0.66666666666666696</v>
      </c>
      <c r="F25" s="70" t="s">
        <v>7</v>
      </c>
      <c r="G25" s="69">
        <v>0.75</v>
      </c>
      <c r="H25" s="71">
        <f t="shared" si="0"/>
        <v>8.3333333333333037E-2</v>
      </c>
      <c r="I25" s="70" t="s">
        <v>48</v>
      </c>
      <c r="J25" s="72" t="s">
        <v>184</v>
      </c>
    </row>
    <row r="26" spans="1:10" ht="20.25" customHeight="1" x14ac:dyDescent="0.4">
      <c r="A26" s="120"/>
      <c r="B26" s="9">
        <v>21</v>
      </c>
      <c r="C26" s="80" t="s">
        <v>193</v>
      </c>
      <c r="D26" s="37" t="s">
        <v>48</v>
      </c>
      <c r="E26" s="41">
        <v>0.375</v>
      </c>
      <c r="F26" s="10" t="s">
        <v>7</v>
      </c>
      <c r="G26" s="41">
        <v>0.5</v>
      </c>
      <c r="H26" s="11">
        <f t="shared" ref="H26" si="1">G26-E26</f>
        <v>0.125</v>
      </c>
      <c r="I26" s="10" t="s">
        <v>179</v>
      </c>
      <c r="J26" s="64" t="s">
        <v>182</v>
      </c>
    </row>
    <row r="27" spans="1:10" ht="20.25" customHeight="1" x14ac:dyDescent="0.4">
      <c r="A27" s="120"/>
      <c r="B27" s="73">
        <v>22</v>
      </c>
      <c r="C27" s="74" t="s">
        <v>14</v>
      </c>
      <c r="D27" s="75" t="s">
        <v>179</v>
      </c>
      <c r="E27" s="76">
        <v>0.375</v>
      </c>
      <c r="F27" s="60" t="s">
        <v>7</v>
      </c>
      <c r="G27" s="76">
        <v>0.58333333333333337</v>
      </c>
      <c r="H27" s="77">
        <f t="shared" si="0"/>
        <v>0.20833333333333337</v>
      </c>
      <c r="I27" s="60" t="s">
        <v>179</v>
      </c>
      <c r="J27" s="78" t="s">
        <v>182</v>
      </c>
    </row>
    <row r="28" spans="1:10" ht="20.25" customHeight="1" x14ac:dyDescent="0.4">
      <c r="A28" s="120"/>
      <c r="B28" s="9">
        <v>23</v>
      </c>
      <c r="C28" s="23" t="s">
        <v>8</v>
      </c>
      <c r="D28" s="37" t="s">
        <v>19</v>
      </c>
      <c r="E28" s="30"/>
      <c r="F28" s="10" t="s">
        <v>7</v>
      </c>
      <c r="G28" s="11"/>
      <c r="H28" s="11"/>
      <c r="I28" s="10" t="s">
        <v>19</v>
      </c>
      <c r="J28" s="64"/>
    </row>
    <row r="29" spans="1:10" x14ac:dyDescent="0.4">
      <c r="A29" s="120"/>
      <c r="B29" s="9">
        <v>24</v>
      </c>
      <c r="C29" s="23" t="s">
        <v>9</v>
      </c>
      <c r="D29" s="37" t="s">
        <v>48</v>
      </c>
      <c r="E29" s="41">
        <v>0.66666666666666696</v>
      </c>
      <c r="F29" s="10" t="s">
        <v>7</v>
      </c>
      <c r="G29" s="41">
        <v>0.75</v>
      </c>
      <c r="H29" s="11">
        <f t="shared" si="0"/>
        <v>8.3333333333333037E-2</v>
      </c>
      <c r="I29" s="10" t="s">
        <v>48</v>
      </c>
      <c r="J29" s="64" t="s">
        <v>184</v>
      </c>
    </row>
    <row r="30" spans="1:10" x14ac:dyDescent="0.4">
      <c r="A30" s="120"/>
      <c r="B30" s="9">
        <v>25</v>
      </c>
      <c r="C30" s="23" t="s">
        <v>10</v>
      </c>
      <c r="D30" s="37" t="s">
        <v>19</v>
      </c>
      <c r="E30" s="30"/>
      <c r="F30" s="10" t="s">
        <v>7</v>
      </c>
      <c r="G30" s="11"/>
      <c r="H30" s="11"/>
      <c r="I30" s="10" t="s">
        <v>19</v>
      </c>
      <c r="J30" s="64"/>
    </row>
    <row r="31" spans="1:10" x14ac:dyDescent="0.4">
      <c r="A31" s="120"/>
      <c r="B31" s="9">
        <v>26</v>
      </c>
      <c r="C31" s="23" t="s">
        <v>11</v>
      </c>
      <c r="D31" s="37" t="s">
        <v>48</v>
      </c>
      <c r="E31" s="41">
        <v>0.66666666666666696</v>
      </c>
      <c r="F31" s="10" t="s">
        <v>7</v>
      </c>
      <c r="G31" s="41">
        <v>0.75</v>
      </c>
      <c r="H31" s="11">
        <f t="shared" si="0"/>
        <v>8.3333333333333037E-2</v>
      </c>
      <c r="I31" s="10" t="s">
        <v>48</v>
      </c>
      <c r="J31" s="64"/>
    </row>
    <row r="32" spans="1:10" x14ac:dyDescent="0.4">
      <c r="A32" s="120"/>
      <c r="B32" s="9">
        <v>27</v>
      </c>
      <c r="C32" s="23" t="s">
        <v>12</v>
      </c>
      <c r="D32" s="37" t="s">
        <v>48</v>
      </c>
      <c r="E32" s="41">
        <v>0.66666666666666696</v>
      </c>
      <c r="F32" s="10" t="s">
        <v>7</v>
      </c>
      <c r="G32" s="41">
        <v>0.75</v>
      </c>
      <c r="H32" s="11">
        <f t="shared" si="0"/>
        <v>8.3333333333333037E-2</v>
      </c>
      <c r="I32" s="10" t="s">
        <v>48</v>
      </c>
      <c r="J32" s="64"/>
    </row>
    <row r="33" spans="1:19" x14ac:dyDescent="0.4">
      <c r="A33" s="120"/>
      <c r="B33" s="9">
        <v>28</v>
      </c>
      <c r="C33" s="23" t="s">
        <v>13</v>
      </c>
      <c r="D33" s="37" t="s">
        <v>48</v>
      </c>
      <c r="E33" s="41">
        <v>0.54166666666666696</v>
      </c>
      <c r="F33" s="10" t="s">
        <v>7</v>
      </c>
      <c r="G33" s="41">
        <v>0.64583333333333304</v>
      </c>
      <c r="H33" s="11">
        <f t="shared" si="0"/>
        <v>0.10416666666666607</v>
      </c>
      <c r="I33" s="10" t="s">
        <v>48</v>
      </c>
      <c r="J33" s="64"/>
    </row>
    <row r="34" spans="1:19" x14ac:dyDescent="0.4">
      <c r="A34" s="120"/>
      <c r="B34" s="9">
        <v>29</v>
      </c>
      <c r="C34" s="23" t="s">
        <v>14</v>
      </c>
      <c r="D34" s="37" t="s">
        <v>19</v>
      </c>
      <c r="E34" s="30"/>
      <c r="F34" s="10" t="s">
        <v>7</v>
      </c>
      <c r="G34" s="11"/>
      <c r="H34" s="11"/>
      <c r="I34" s="10" t="s">
        <v>19</v>
      </c>
      <c r="J34" s="64"/>
    </row>
    <row r="35" spans="1:19" x14ac:dyDescent="0.4">
      <c r="A35" s="120"/>
      <c r="B35" s="9">
        <v>30</v>
      </c>
      <c r="C35" s="23" t="s">
        <v>15</v>
      </c>
      <c r="D35" s="37" t="s">
        <v>42</v>
      </c>
      <c r="E35" s="41">
        <v>0.375</v>
      </c>
      <c r="F35" s="10" t="s">
        <v>7</v>
      </c>
      <c r="G35" s="41">
        <v>0.625</v>
      </c>
      <c r="H35" s="11">
        <f>IF(B35="","",G35-E35)</f>
        <v>0.25</v>
      </c>
      <c r="I35" s="10" t="s">
        <v>42</v>
      </c>
      <c r="J35" s="64" t="s">
        <v>183</v>
      </c>
    </row>
    <row r="36" spans="1:19" ht="19.5" thickBot="1" x14ac:dyDescent="0.45">
      <c r="B36" s="12">
        <v>31</v>
      </c>
      <c r="C36" s="4" t="s">
        <v>15</v>
      </c>
      <c r="D36" s="38" t="s">
        <v>19</v>
      </c>
      <c r="E36" s="31"/>
      <c r="F36" s="13" t="s">
        <v>7</v>
      </c>
      <c r="G36" s="14"/>
      <c r="H36" s="14"/>
      <c r="I36" s="13" t="s">
        <v>19</v>
      </c>
      <c r="J36" s="66"/>
    </row>
    <row r="37" spans="1:19" ht="6" customHeight="1" x14ac:dyDescent="0.4"/>
    <row r="38" spans="1:19" s="15" customFormat="1" ht="20.25" customHeight="1" x14ac:dyDescent="0.4">
      <c r="B38" s="139" t="s">
        <v>45</v>
      </c>
      <c r="C38" s="140"/>
      <c r="D38" s="139" t="s">
        <v>16</v>
      </c>
      <c r="E38" s="140"/>
      <c r="F38" s="129" t="s">
        <v>180</v>
      </c>
      <c r="G38" s="129"/>
      <c r="H38" s="129"/>
      <c r="I38" s="135" t="s">
        <v>18</v>
      </c>
      <c r="J38" s="136"/>
      <c r="K38" s="16"/>
      <c r="L38" s="17"/>
      <c r="M38" s="17"/>
      <c r="N38" s="17"/>
      <c r="O38" s="17"/>
      <c r="P38" s="17"/>
      <c r="Q38" s="17"/>
      <c r="R38" s="17"/>
      <c r="S38" s="17"/>
    </row>
    <row r="39" spans="1:19" s="15" customFormat="1" ht="20.25" customHeight="1" x14ac:dyDescent="0.4">
      <c r="B39" s="141"/>
      <c r="C39" s="142"/>
      <c r="D39" s="143"/>
      <c r="E39" s="144"/>
      <c r="F39" s="147" t="s">
        <v>17</v>
      </c>
      <c r="G39" s="147"/>
      <c r="H39" s="57" t="s">
        <v>181</v>
      </c>
      <c r="I39" s="61" t="s">
        <v>46</v>
      </c>
      <c r="J39" s="22" t="s">
        <v>47</v>
      </c>
      <c r="K39" s="16"/>
      <c r="L39" s="17"/>
      <c r="M39" s="17"/>
      <c r="N39" s="17"/>
      <c r="O39" s="17"/>
      <c r="P39" s="17"/>
      <c r="Q39" s="17"/>
      <c r="R39" s="17"/>
      <c r="S39" s="17"/>
    </row>
    <row r="40" spans="1:19" s="15" customFormat="1" ht="18" customHeight="1" x14ac:dyDescent="0.4">
      <c r="B40" s="143"/>
      <c r="C40" s="144"/>
      <c r="D40" s="145">
        <f>COUNTA(I6:I36)-COUNTIF(I6:I36,"休養日")</f>
        <v>20</v>
      </c>
      <c r="E40" s="146"/>
      <c r="F40" s="137">
        <f>SUM(H6:H36)</f>
        <v>2.1458333333333295</v>
      </c>
      <c r="G40" s="138"/>
      <c r="H40" s="62">
        <f>F40/31*7</f>
        <v>0.48454301075268724</v>
      </c>
      <c r="I40" s="57">
        <f>COUNTIF(I6:I36,"休養日")</f>
        <v>11</v>
      </c>
      <c r="J40" s="56">
        <f>COUNTIFS(I6:I36,"休養日",C6:C36,"土")+COUNTIFS(I6:I36,"休養日",C6:C36,"日")</f>
        <v>4</v>
      </c>
      <c r="K40" s="16"/>
      <c r="L40" s="17"/>
      <c r="M40" s="17"/>
      <c r="N40" s="17"/>
      <c r="O40" s="17"/>
      <c r="P40" s="17"/>
      <c r="Q40" s="17"/>
      <c r="R40" s="17"/>
      <c r="S40" s="17"/>
    </row>
    <row r="41" spans="1:19" x14ac:dyDescent="0.4">
      <c r="B41" s="111" t="s">
        <v>191</v>
      </c>
      <c r="C41" s="111"/>
      <c r="D41" s="111"/>
      <c r="E41" s="111"/>
      <c r="F41" s="111"/>
      <c r="G41" s="111"/>
      <c r="H41" s="111"/>
      <c r="I41" s="111"/>
      <c r="J41" s="111"/>
    </row>
  </sheetData>
  <mergeCells count="17">
    <mergeCell ref="F38:H38"/>
    <mergeCell ref="B41:J41"/>
    <mergeCell ref="B3:D3"/>
    <mergeCell ref="E3:I3"/>
    <mergeCell ref="B2:H2"/>
    <mergeCell ref="J4:J5"/>
    <mergeCell ref="I38:J38"/>
    <mergeCell ref="F40:G40"/>
    <mergeCell ref="B38:C40"/>
    <mergeCell ref="D38:E39"/>
    <mergeCell ref="D40:E40"/>
    <mergeCell ref="F39:G39"/>
    <mergeCell ref="A6:A35"/>
    <mergeCell ref="B4:B5"/>
    <mergeCell ref="C4:C5"/>
    <mergeCell ref="E4:I4"/>
    <mergeCell ref="E5:G5"/>
  </mergeCells>
  <phoneticPr fontId="2"/>
  <conditionalFormatting sqref="E6:J6 E9:J9 F8 E13:J13 E16:J16 F14:F15 E20:J20 E24:J24 F21:F23 E28:J28 E30:J30 F29 E34:J34 H14:J15 H21:J23 H29:J29 F10:F12 H10:J12 F17:F19 H17:J19 F31:F33 H31:J33 E36:J36 F35 H35:J35 H7:J8 F25:F27 H25:J27">
    <cfRule type="expression" dxfId="19" priority="246">
      <formula>$I6="休養日"</formula>
    </cfRule>
  </conditionalFormatting>
  <conditionalFormatting sqref="C6:C36">
    <cfRule type="expression" dxfId="18" priority="85">
      <formula>$C6="土"</formula>
    </cfRule>
  </conditionalFormatting>
  <conditionalFormatting sqref="C6:C36">
    <cfRule type="expression" dxfId="17" priority="84">
      <formula>$C6="日"</formula>
    </cfRule>
  </conditionalFormatting>
  <conditionalFormatting sqref="C6:C36">
    <cfRule type="expression" dxfId="16" priority="83">
      <formula>$C6="祝"</formula>
    </cfRule>
  </conditionalFormatting>
  <conditionalFormatting sqref="I6:I36">
    <cfRule type="expression" dxfId="15" priority="43">
      <formula>$I6=""</formula>
    </cfRule>
  </conditionalFormatting>
  <conditionalFormatting sqref="I7:I36">
    <cfRule type="expression" dxfId="14" priority="42">
      <formula>$I7=""</formula>
    </cfRule>
  </conditionalFormatting>
  <conditionalFormatting sqref="I6">
    <cfRule type="expression" dxfId="13" priority="3">
      <formula>$I6=""</formula>
    </cfRule>
  </conditionalFormatting>
  <conditionalFormatting sqref="I6">
    <cfRule type="expression" dxfId="12" priority="2">
      <formula>$I6=""</formula>
    </cfRule>
  </conditionalFormatting>
  <conditionalFormatting sqref="E7:G7">
    <cfRule type="expression" dxfId="11" priority="1">
      <formula>$I7="休養日"</formula>
    </cfRule>
  </conditionalFormatting>
  <pageMargins left="0.70866141732283472" right="0.51181102362204722" top="0.15748031496062992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9"/>
  <sheetViews>
    <sheetView topLeftCell="A7" workbookViewId="0">
      <selection activeCell="H13" sqref="H13"/>
    </sheetView>
  </sheetViews>
  <sheetFormatPr defaultRowHeight="18.75" x14ac:dyDescent="0.4"/>
  <cols>
    <col min="1" max="1" width="7.625" customWidth="1"/>
    <col min="2" max="2" width="4.75" customWidth="1"/>
    <col min="3" max="3" width="5.625" customWidth="1"/>
    <col min="4" max="4" width="12.25" style="1" customWidth="1"/>
    <col min="5" max="5" width="7.25" style="1" customWidth="1"/>
    <col min="6" max="6" width="3.5" style="1" customWidth="1"/>
    <col min="7" max="7" width="7.25" style="1" customWidth="1"/>
    <col min="8" max="8" width="8.5" style="1" customWidth="1"/>
    <col min="9" max="9" width="12.25" style="1" customWidth="1"/>
    <col min="10" max="10" width="18.25" style="1" customWidth="1"/>
    <col min="11" max="11" width="3.5" customWidth="1"/>
    <col min="12" max="15" width="7.75" style="1" customWidth="1"/>
  </cols>
  <sheetData>
    <row r="1" spans="1:15" ht="36" customHeight="1" x14ac:dyDescent="0.4">
      <c r="B1" s="148" t="s">
        <v>49</v>
      </c>
      <c r="C1" s="148"/>
      <c r="D1" s="148"/>
      <c r="E1" s="148"/>
      <c r="F1" s="148"/>
      <c r="G1" s="148"/>
      <c r="H1" s="148"/>
      <c r="I1" s="27"/>
      <c r="J1" s="27"/>
      <c r="L1" s="32"/>
      <c r="M1" s="32"/>
      <c r="N1" s="32"/>
      <c r="O1" s="32"/>
    </row>
    <row r="2" spans="1:15" s="2" customFormat="1" ht="36.75" customHeight="1" thickBot="1" x14ac:dyDescent="0.45">
      <c r="B2" s="149" t="s">
        <v>50</v>
      </c>
      <c r="C2" s="149"/>
      <c r="D2" s="149"/>
      <c r="E2" s="150" t="s">
        <v>41</v>
      </c>
      <c r="F2" s="150"/>
      <c r="G2" s="150"/>
      <c r="H2" s="150"/>
      <c r="I2" s="150"/>
      <c r="J2" s="33">
        <v>11</v>
      </c>
      <c r="K2" s="34"/>
      <c r="L2" s="55"/>
      <c r="M2" s="55"/>
      <c r="N2" s="55"/>
      <c r="O2" s="55"/>
    </row>
    <row r="3" spans="1:15" ht="28.5" customHeight="1" x14ac:dyDescent="0.4">
      <c r="B3" s="121" t="s">
        <v>0</v>
      </c>
      <c r="C3" s="123" t="s">
        <v>1</v>
      </c>
      <c r="D3" s="39" t="s">
        <v>44</v>
      </c>
      <c r="E3" s="125" t="s">
        <v>43</v>
      </c>
      <c r="F3" s="126"/>
      <c r="G3" s="126"/>
      <c r="H3" s="126"/>
      <c r="I3" s="126"/>
      <c r="J3" s="133" t="s">
        <v>2</v>
      </c>
    </row>
    <row r="4" spans="1:15" ht="22.5" customHeight="1" thickBot="1" x14ac:dyDescent="0.45">
      <c r="B4" s="122"/>
      <c r="C4" s="124"/>
      <c r="D4" s="40" t="s">
        <v>5</v>
      </c>
      <c r="E4" s="127" t="s">
        <v>3</v>
      </c>
      <c r="F4" s="128"/>
      <c r="G4" s="128"/>
      <c r="H4" s="58" t="s">
        <v>4</v>
      </c>
      <c r="I4" s="4" t="s">
        <v>5</v>
      </c>
      <c r="J4" s="134"/>
      <c r="K4" s="1"/>
    </row>
    <row r="5" spans="1:15" ht="18.75" customHeight="1" x14ac:dyDescent="0.4">
      <c r="A5" s="119"/>
      <c r="B5" s="5">
        <v>1</v>
      </c>
      <c r="C5" s="6" t="s">
        <v>6</v>
      </c>
      <c r="D5" s="36"/>
      <c r="E5" s="18"/>
      <c r="F5" s="7" t="s">
        <v>7</v>
      </c>
      <c r="G5" s="8"/>
      <c r="H5" s="8" t="str">
        <f>IF(G5-E5=0,"",G5-E5)</f>
        <v/>
      </c>
      <c r="I5" s="60"/>
      <c r="J5" s="19"/>
    </row>
    <row r="6" spans="1:15" ht="18.75" customHeight="1" x14ac:dyDescent="0.4">
      <c r="A6" s="120"/>
      <c r="B6" s="9">
        <v>2</v>
      </c>
      <c r="C6" s="54" t="s">
        <v>8</v>
      </c>
      <c r="D6" s="37"/>
      <c r="E6" s="41"/>
      <c r="F6" s="10" t="s">
        <v>7</v>
      </c>
      <c r="G6" s="41"/>
      <c r="H6" s="11" t="str">
        <f t="shared" ref="H6:H35" si="0">IF(G6-E6=0,"",G6-E6)</f>
        <v/>
      </c>
      <c r="I6" s="10"/>
      <c r="J6" s="28"/>
    </row>
    <row r="7" spans="1:15" ht="18.75" customHeight="1" x14ac:dyDescent="0.4">
      <c r="A7" s="120"/>
      <c r="B7" s="9">
        <v>3</v>
      </c>
      <c r="C7" s="54" t="s">
        <v>9</v>
      </c>
      <c r="D7" s="37"/>
      <c r="E7" s="41"/>
      <c r="F7" s="10" t="s">
        <v>7</v>
      </c>
      <c r="G7" s="41"/>
      <c r="H7" s="11" t="str">
        <f t="shared" si="0"/>
        <v/>
      </c>
      <c r="I7" s="10"/>
      <c r="J7" s="28"/>
    </row>
    <row r="8" spans="1:15" ht="18.75" customHeight="1" x14ac:dyDescent="0.4">
      <c r="A8" s="120"/>
      <c r="B8" s="9">
        <v>4</v>
      </c>
      <c r="C8" s="54" t="s">
        <v>10</v>
      </c>
      <c r="D8" s="37"/>
      <c r="E8" s="30"/>
      <c r="F8" s="10" t="s">
        <v>7</v>
      </c>
      <c r="G8" s="11"/>
      <c r="H8" s="11" t="str">
        <f t="shared" si="0"/>
        <v/>
      </c>
      <c r="I8" s="10"/>
      <c r="J8" s="28"/>
    </row>
    <row r="9" spans="1:15" ht="18.75" customHeight="1" x14ac:dyDescent="0.4">
      <c r="A9" s="120"/>
      <c r="B9" s="9">
        <v>5</v>
      </c>
      <c r="C9" s="54" t="s">
        <v>11</v>
      </c>
      <c r="D9" s="37"/>
      <c r="E9" s="41"/>
      <c r="F9" s="10" t="s">
        <v>7</v>
      </c>
      <c r="G9" s="41"/>
      <c r="H9" s="11" t="str">
        <f t="shared" si="0"/>
        <v/>
      </c>
      <c r="I9" s="10"/>
      <c r="J9" s="28"/>
    </row>
    <row r="10" spans="1:15" ht="18.75" customHeight="1" x14ac:dyDescent="0.4">
      <c r="A10" s="120"/>
      <c r="B10" s="9">
        <v>6</v>
      </c>
      <c r="C10" s="54" t="s">
        <v>12</v>
      </c>
      <c r="D10" s="37"/>
      <c r="E10" s="41"/>
      <c r="F10" s="10" t="s">
        <v>7</v>
      </c>
      <c r="G10" s="41"/>
      <c r="H10" s="11" t="str">
        <f t="shared" si="0"/>
        <v/>
      </c>
      <c r="I10" s="10"/>
      <c r="J10" s="28"/>
    </row>
    <row r="11" spans="1:15" ht="18.75" customHeight="1" x14ac:dyDescent="0.4">
      <c r="A11" s="120"/>
      <c r="B11" s="9">
        <v>7</v>
      </c>
      <c r="C11" s="54" t="s">
        <v>13</v>
      </c>
      <c r="D11" s="37"/>
      <c r="E11" s="41"/>
      <c r="F11" s="10" t="s">
        <v>7</v>
      </c>
      <c r="G11" s="41"/>
      <c r="H11" s="11" t="str">
        <f t="shared" si="0"/>
        <v/>
      </c>
      <c r="I11" s="10"/>
      <c r="J11" s="28"/>
    </row>
    <row r="12" spans="1:15" ht="18.75" customHeight="1" x14ac:dyDescent="0.4">
      <c r="A12" s="120"/>
      <c r="B12" s="9">
        <v>8</v>
      </c>
      <c r="C12" s="54" t="s">
        <v>14</v>
      </c>
      <c r="D12" s="37"/>
      <c r="E12" s="30"/>
      <c r="F12" s="10" t="s">
        <v>7</v>
      </c>
      <c r="G12" s="11"/>
      <c r="H12" s="11" t="str">
        <f t="shared" si="0"/>
        <v/>
      </c>
      <c r="I12" s="10"/>
      <c r="J12" s="28"/>
    </row>
    <row r="13" spans="1:15" ht="18.75" customHeight="1" x14ac:dyDescent="0.4">
      <c r="A13" s="120"/>
      <c r="B13" s="9">
        <v>9</v>
      </c>
      <c r="C13" s="54" t="s">
        <v>8</v>
      </c>
      <c r="D13" s="37"/>
      <c r="E13" s="41"/>
      <c r="F13" s="10" t="s">
        <v>7</v>
      </c>
      <c r="G13" s="41"/>
      <c r="H13" s="11" t="str">
        <f t="shared" si="0"/>
        <v/>
      </c>
      <c r="I13" s="10"/>
      <c r="J13" s="28"/>
    </row>
    <row r="14" spans="1:15" ht="18.75" customHeight="1" x14ac:dyDescent="0.4">
      <c r="A14" s="120"/>
      <c r="B14" s="9">
        <v>10</v>
      </c>
      <c r="C14" s="54" t="s">
        <v>9</v>
      </c>
      <c r="D14" s="37"/>
      <c r="E14" s="41"/>
      <c r="F14" s="10" t="s">
        <v>7</v>
      </c>
      <c r="G14" s="41"/>
      <c r="H14" s="11" t="str">
        <f t="shared" si="0"/>
        <v/>
      </c>
      <c r="I14" s="10"/>
      <c r="J14" s="28"/>
    </row>
    <row r="15" spans="1:15" ht="18.75" customHeight="1" x14ac:dyDescent="0.4">
      <c r="A15" s="120"/>
      <c r="B15" s="9">
        <v>11</v>
      </c>
      <c r="C15" s="54" t="s">
        <v>10</v>
      </c>
      <c r="D15" s="37"/>
      <c r="E15" s="30"/>
      <c r="F15" s="10" t="s">
        <v>7</v>
      </c>
      <c r="G15" s="11"/>
      <c r="H15" s="11" t="str">
        <f t="shared" si="0"/>
        <v/>
      </c>
      <c r="I15" s="10"/>
      <c r="J15" s="28"/>
    </row>
    <row r="16" spans="1:15" ht="18.75" customHeight="1" x14ac:dyDescent="0.4">
      <c r="A16" s="120"/>
      <c r="B16" s="9">
        <v>12</v>
      </c>
      <c r="C16" s="54" t="s">
        <v>11</v>
      </c>
      <c r="D16" s="37"/>
      <c r="E16" s="41"/>
      <c r="F16" s="10" t="s">
        <v>7</v>
      </c>
      <c r="G16" s="41"/>
      <c r="H16" s="11" t="str">
        <f t="shared" si="0"/>
        <v/>
      </c>
      <c r="I16" s="10"/>
      <c r="J16" s="28"/>
    </row>
    <row r="17" spans="1:10" ht="18.75" customHeight="1" x14ac:dyDescent="0.4">
      <c r="A17" s="120"/>
      <c r="B17" s="9">
        <v>13</v>
      </c>
      <c r="C17" s="54" t="s">
        <v>12</v>
      </c>
      <c r="D17" s="37"/>
      <c r="E17" s="41"/>
      <c r="F17" s="10" t="s">
        <v>7</v>
      </c>
      <c r="G17" s="41"/>
      <c r="H17" s="11" t="str">
        <f t="shared" si="0"/>
        <v/>
      </c>
      <c r="I17" s="10"/>
      <c r="J17" s="28"/>
    </row>
    <row r="18" spans="1:10" ht="18.75" customHeight="1" x14ac:dyDescent="0.4">
      <c r="A18" s="120"/>
      <c r="B18" s="9">
        <v>14</v>
      </c>
      <c r="C18" s="54" t="s">
        <v>13</v>
      </c>
      <c r="D18" s="37"/>
      <c r="E18" s="41"/>
      <c r="F18" s="10" t="s">
        <v>7</v>
      </c>
      <c r="G18" s="41"/>
      <c r="H18" s="11" t="str">
        <f t="shared" si="0"/>
        <v/>
      </c>
      <c r="I18" s="10"/>
      <c r="J18" s="28"/>
    </row>
    <row r="19" spans="1:10" ht="18.75" customHeight="1" x14ac:dyDescent="0.4">
      <c r="A19" s="120"/>
      <c r="B19" s="9">
        <v>15</v>
      </c>
      <c r="C19" s="54" t="s">
        <v>14</v>
      </c>
      <c r="D19" s="37"/>
      <c r="E19" s="30"/>
      <c r="F19" s="10" t="s">
        <v>7</v>
      </c>
      <c r="G19" s="11"/>
      <c r="H19" s="11" t="str">
        <f t="shared" si="0"/>
        <v/>
      </c>
      <c r="I19" s="10"/>
      <c r="J19" s="28"/>
    </row>
    <row r="20" spans="1:10" ht="18.75" customHeight="1" x14ac:dyDescent="0.4">
      <c r="A20" s="120"/>
      <c r="B20" s="9">
        <v>16</v>
      </c>
      <c r="C20" s="54" t="s">
        <v>8</v>
      </c>
      <c r="D20" s="37"/>
      <c r="E20" s="41"/>
      <c r="F20" s="10" t="s">
        <v>7</v>
      </c>
      <c r="G20" s="41"/>
      <c r="H20" s="11" t="str">
        <f t="shared" si="0"/>
        <v/>
      </c>
      <c r="I20" s="10"/>
      <c r="J20" s="28"/>
    </row>
    <row r="21" spans="1:10" ht="18.75" customHeight="1" x14ac:dyDescent="0.4">
      <c r="A21" s="120"/>
      <c r="B21" s="9">
        <v>17</v>
      </c>
      <c r="C21" s="54" t="s">
        <v>9</v>
      </c>
      <c r="D21" s="37"/>
      <c r="E21" s="41"/>
      <c r="F21" s="10" t="s">
        <v>7</v>
      </c>
      <c r="G21" s="41"/>
      <c r="H21" s="11" t="str">
        <f t="shared" si="0"/>
        <v/>
      </c>
      <c r="I21" s="10"/>
      <c r="J21" s="28"/>
    </row>
    <row r="22" spans="1:10" ht="18.75" customHeight="1" x14ac:dyDescent="0.4">
      <c r="A22" s="120"/>
      <c r="B22" s="9">
        <v>18</v>
      </c>
      <c r="C22" s="54" t="s">
        <v>10</v>
      </c>
      <c r="D22" s="37"/>
      <c r="E22" s="41"/>
      <c r="F22" s="10" t="s">
        <v>7</v>
      </c>
      <c r="G22" s="41"/>
      <c r="H22" s="11" t="str">
        <f t="shared" si="0"/>
        <v/>
      </c>
      <c r="I22" s="10"/>
      <c r="J22" s="28"/>
    </row>
    <row r="23" spans="1:10" ht="18.75" customHeight="1" x14ac:dyDescent="0.4">
      <c r="A23" s="120"/>
      <c r="B23" s="9">
        <v>19</v>
      </c>
      <c r="C23" s="54" t="s">
        <v>11</v>
      </c>
      <c r="D23" s="37"/>
      <c r="E23" s="30"/>
      <c r="F23" s="10" t="s">
        <v>7</v>
      </c>
      <c r="G23" s="11"/>
      <c r="H23" s="11" t="str">
        <f t="shared" si="0"/>
        <v/>
      </c>
      <c r="I23" s="10"/>
      <c r="J23" s="28"/>
    </row>
    <row r="24" spans="1:10" ht="18.75" customHeight="1" x14ac:dyDescent="0.4">
      <c r="A24" s="120"/>
      <c r="B24" s="9">
        <v>20</v>
      </c>
      <c r="C24" s="54" t="s">
        <v>12</v>
      </c>
      <c r="D24" s="37"/>
      <c r="E24" s="41"/>
      <c r="F24" s="10" t="s">
        <v>7</v>
      </c>
      <c r="G24" s="41"/>
      <c r="H24" s="11" t="str">
        <f t="shared" si="0"/>
        <v/>
      </c>
      <c r="I24" s="10"/>
      <c r="J24" s="28"/>
    </row>
    <row r="25" spans="1:10" ht="18.75" customHeight="1" x14ac:dyDescent="0.4">
      <c r="A25" s="120"/>
      <c r="B25" s="9">
        <v>21</v>
      </c>
      <c r="C25" s="54" t="s">
        <v>13</v>
      </c>
      <c r="D25" s="37"/>
      <c r="E25" s="41"/>
      <c r="F25" s="10" t="s">
        <v>7</v>
      </c>
      <c r="G25" s="41"/>
      <c r="H25" s="11" t="str">
        <f t="shared" si="0"/>
        <v/>
      </c>
      <c r="I25" s="10"/>
      <c r="J25" s="28"/>
    </row>
    <row r="26" spans="1:10" ht="18.75" customHeight="1" x14ac:dyDescent="0.4">
      <c r="A26" s="120"/>
      <c r="B26" s="9">
        <v>22</v>
      </c>
      <c r="C26" s="54" t="s">
        <v>14</v>
      </c>
      <c r="D26" s="37"/>
      <c r="E26" s="41"/>
      <c r="F26" s="10" t="s">
        <v>7</v>
      </c>
      <c r="G26" s="41"/>
      <c r="H26" s="11" t="str">
        <f t="shared" si="0"/>
        <v/>
      </c>
      <c r="I26" s="10"/>
      <c r="J26" s="28"/>
    </row>
    <row r="27" spans="1:10" ht="18.75" customHeight="1" x14ac:dyDescent="0.4">
      <c r="A27" s="120"/>
      <c r="B27" s="9">
        <v>23</v>
      </c>
      <c r="C27" s="54" t="s">
        <v>8</v>
      </c>
      <c r="D27" s="37"/>
      <c r="E27" s="30"/>
      <c r="F27" s="10" t="s">
        <v>7</v>
      </c>
      <c r="G27" s="11"/>
      <c r="H27" s="11" t="str">
        <f t="shared" si="0"/>
        <v/>
      </c>
      <c r="I27" s="10"/>
      <c r="J27" s="28"/>
    </row>
    <row r="28" spans="1:10" ht="18.75" customHeight="1" x14ac:dyDescent="0.4">
      <c r="A28" s="120"/>
      <c r="B28" s="9">
        <v>24</v>
      </c>
      <c r="C28" s="54" t="s">
        <v>9</v>
      </c>
      <c r="D28" s="37"/>
      <c r="E28" s="41"/>
      <c r="F28" s="10" t="s">
        <v>7</v>
      </c>
      <c r="G28" s="41"/>
      <c r="H28" s="11" t="str">
        <f t="shared" si="0"/>
        <v/>
      </c>
      <c r="I28" s="10"/>
      <c r="J28" s="28"/>
    </row>
    <row r="29" spans="1:10" ht="18.75" customHeight="1" x14ac:dyDescent="0.4">
      <c r="A29" s="120"/>
      <c r="B29" s="9">
        <v>25</v>
      </c>
      <c r="C29" s="54" t="s">
        <v>10</v>
      </c>
      <c r="D29" s="37"/>
      <c r="E29" s="30"/>
      <c r="F29" s="10" t="s">
        <v>7</v>
      </c>
      <c r="G29" s="11"/>
      <c r="H29" s="11" t="str">
        <f t="shared" si="0"/>
        <v/>
      </c>
      <c r="I29" s="10"/>
      <c r="J29" s="28"/>
    </row>
    <row r="30" spans="1:10" ht="18.75" customHeight="1" x14ac:dyDescent="0.4">
      <c r="A30" s="120"/>
      <c r="B30" s="9">
        <v>26</v>
      </c>
      <c r="C30" s="54" t="s">
        <v>11</v>
      </c>
      <c r="D30" s="37"/>
      <c r="E30" s="41"/>
      <c r="F30" s="10" t="s">
        <v>7</v>
      </c>
      <c r="G30" s="41"/>
      <c r="H30" s="11" t="str">
        <f t="shared" si="0"/>
        <v/>
      </c>
      <c r="I30" s="10"/>
      <c r="J30" s="28"/>
    </row>
    <row r="31" spans="1:10" ht="18.75" customHeight="1" x14ac:dyDescent="0.4">
      <c r="A31" s="120"/>
      <c r="B31" s="9">
        <v>27</v>
      </c>
      <c r="C31" s="54" t="s">
        <v>12</v>
      </c>
      <c r="D31" s="37"/>
      <c r="E31" s="41"/>
      <c r="F31" s="10" t="s">
        <v>7</v>
      </c>
      <c r="G31" s="41"/>
      <c r="H31" s="11" t="str">
        <f t="shared" si="0"/>
        <v/>
      </c>
      <c r="I31" s="10"/>
      <c r="J31" s="28"/>
    </row>
    <row r="32" spans="1:10" ht="18.75" customHeight="1" x14ac:dyDescent="0.4">
      <c r="A32" s="120"/>
      <c r="B32" s="9">
        <v>28</v>
      </c>
      <c r="C32" s="54" t="s">
        <v>13</v>
      </c>
      <c r="D32" s="37"/>
      <c r="E32" s="41"/>
      <c r="F32" s="10" t="s">
        <v>7</v>
      </c>
      <c r="G32" s="41"/>
      <c r="H32" s="11" t="str">
        <f t="shared" si="0"/>
        <v/>
      </c>
      <c r="I32" s="10"/>
      <c r="J32" s="28"/>
    </row>
    <row r="33" spans="1:19" ht="18.75" customHeight="1" x14ac:dyDescent="0.4">
      <c r="A33" s="120"/>
      <c r="B33" s="9">
        <v>29</v>
      </c>
      <c r="C33" s="54" t="s">
        <v>14</v>
      </c>
      <c r="D33" s="37"/>
      <c r="E33" s="30"/>
      <c r="F33" s="10" t="s">
        <v>7</v>
      </c>
      <c r="G33" s="11"/>
      <c r="H33" s="11" t="str">
        <f t="shared" si="0"/>
        <v/>
      </c>
      <c r="I33" s="10"/>
      <c r="J33" s="28"/>
    </row>
    <row r="34" spans="1:19" ht="18.75" customHeight="1" x14ac:dyDescent="0.4">
      <c r="A34" s="120"/>
      <c r="B34" s="9">
        <v>30</v>
      </c>
      <c r="C34" s="54" t="s">
        <v>15</v>
      </c>
      <c r="D34" s="37"/>
      <c r="E34" s="41"/>
      <c r="F34" s="10" t="s">
        <v>7</v>
      </c>
      <c r="G34" s="41"/>
      <c r="H34" s="11" t="str">
        <f t="shared" si="0"/>
        <v/>
      </c>
      <c r="I34" s="10"/>
      <c r="J34" s="28"/>
    </row>
    <row r="35" spans="1:19" ht="19.5" thickBot="1" x14ac:dyDescent="0.45">
      <c r="B35" s="12">
        <v>31</v>
      </c>
      <c r="C35" s="4" t="s">
        <v>15</v>
      </c>
      <c r="D35" s="38"/>
      <c r="E35" s="31"/>
      <c r="F35" s="13" t="s">
        <v>7</v>
      </c>
      <c r="G35" s="14"/>
      <c r="H35" s="14" t="str">
        <f t="shared" si="0"/>
        <v/>
      </c>
      <c r="I35" s="13"/>
      <c r="J35" s="29"/>
    </row>
    <row r="36" spans="1:19" x14ac:dyDescent="0.4">
      <c r="B36" s="59"/>
    </row>
    <row r="37" spans="1:19" s="15" customFormat="1" ht="20.25" customHeight="1" x14ac:dyDescent="0.4">
      <c r="B37" s="139" t="s">
        <v>45</v>
      </c>
      <c r="C37" s="140"/>
      <c r="D37" s="139" t="s">
        <v>16</v>
      </c>
      <c r="E37" s="140"/>
      <c r="F37" s="129" t="s">
        <v>180</v>
      </c>
      <c r="G37" s="129"/>
      <c r="H37" s="129"/>
      <c r="I37" s="135" t="s">
        <v>18</v>
      </c>
      <c r="J37" s="136"/>
      <c r="K37" s="16"/>
      <c r="L37" s="17"/>
      <c r="M37" s="17"/>
      <c r="N37" s="17"/>
      <c r="O37" s="17"/>
      <c r="P37" s="17"/>
      <c r="Q37" s="17"/>
      <c r="R37" s="17"/>
      <c r="S37" s="17"/>
    </row>
    <row r="38" spans="1:19" s="15" customFormat="1" ht="20.25" customHeight="1" x14ac:dyDescent="0.4">
      <c r="B38" s="141"/>
      <c r="C38" s="142"/>
      <c r="D38" s="143"/>
      <c r="E38" s="144"/>
      <c r="F38" s="147" t="s">
        <v>17</v>
      </c>
      <c r="G38" s="147"/>
      <c r="H38" s="57" t="s">
        <v>181</v>
      </c>
      <c r="I38" s="61" t="s">
        <v>46</v>
      </c>
      <c r="J38" s="56" t="s">
        <v>47</v>
      </c>
      <c r="K38" s="16"/>
      <c r="L38" s="17"/>
      <c r="M38" s="17"/>
      <c r="N38" s="17"/>
      <c r="O38" s="17"/>
      <c r="P38" s="17"/>
      <c r="Q38" s="17"/>
      <c r="R38" s="17"/>
      <c r="S38" s="17"/>
    </row>
    <row r="39" spans="1:19" s="15" customFormat="1" ht="28.5" customHeight="1" x14ac:dyDescent="0.4">
      <c r="B39" s="143"/>
      <c r="C39" s="144"/>
      <c r="D39" s="145">
        <f>COUNTA(I5:I35)-COUNTIF(I5:I35,"休養日")</f>
        <v>0</v>
      </c>
      <c r="E39" s="146"/>
      <c r="F39" s="137">
        <f>SUM(H5:H35)</f>
        <v>0</v>
      </c>
      <c r="G39" s="138"/>
      <c r="H39" s="62">
        <f>F39/COUNTA(B5:B35)*7</f>
        <v>0</v>
      </c>
      <c r="I39" s="57">
        <f>COUNTIF(I5:I35,"休養日")</f>
        <v>0</v>
      </c>
      <c r="J39" s="56">
        <f>COUNTIFS(I5:I35,"休養日",C5:C35,"土")+COUNTIFS(I5:I35,"休養日",C5:C35,"日")</f>
        <v>0</v>
      </c>
      <c r="K39" s="16"/>
      <c r="L39" s="17"/>
      <c r="M39" s="17"/>
      <c r="N39" s="17"/>
      <c r="O39" s="17"/>
      <c r="P39" s="17"/>
      <c r="Q39" s="17"/>
      <c r="R39" s="17"/>
      <c r="S39" s="17"/>
    </row>
  </sheetData>
  <mergeCells count="16">
    <mergeCell ref="A5:A34"/>
    <mergeCell ref="B37:C39"/>
    <mergeCell ref="D37:E38"/>
    <mergeCell ref="F37:H37"/>
    <mergeCell ref="I37:J37"/>
    <mergeCell ref="F38:G38"/>
    <mergeCell ref="D39:E39"/>
    <mergeCell ref="F39:G39"/>
    <mergeCell ref="J3:J4"/>
    <mergeCell ref="E4:G4"/>
    <mergeCell ref="B1:H1"/>
    <mergeCell ref="B2:D2"/>
    <mergeCell ref="E2:I2"/>
    <mergeCell ref="B3:B4"/>
    <mergeCell ref="C3:C4"/>
    <mergeCell ref="E3:I3"/>
  </mergeCells>
  <phoneticPr fontId="2"/>
  <conditionalFormatting sqref="E5:J34">
    <cfRule type="expression" dxfId="10" priority="9">
      <formula>$I5="休養日"</formula>
    </cfRule>
  </conditionalFormatting>
  <conditionalFormatting sqref="C5:C35">
    <cfRule type="expression" dxfId="9" priority="8">
      <formula>$C5="土"</formula>
    </cfRule>
  </conditionalFormatting>
  <conditionalFormatting sqref="C5:C35">
    <cfRule type="expression" dxfId="8" priority="7">
      <formula>$C5="日"</formula>
    </cfRule>
  </conditionalFormatting>
  <conditionalFormatting sqref="C5:C35">
    <cfRule type="expression" dxfId="7" priority="6">
      <formula>$C5="祝"</formula>
    </cfRule>
  </conditionalFormatting>
  <conditionalFormatting sqref="I5:I35">
    <cfRule type="expression" dxfId="6" priority="5">
      <formula>$I5=""</formula>
    </cfRule>
  </conditionalFormatting>
  <conditionalFormatting sqref="I6:I35">
    <cfRule type="expression" dxfId="5" priority="4">
      <formula>$I6=""</formula>
    </cfRule>
  </conditionalFormatting>
  <conditionalFormatting sqref="I5">
    <cfRule type="expression" dxfId="4" priority="2">
      <formula>$I5=""</formula>
    </cfRule>
  </conditionalFormatting>
  <conditionalFormatting sqref="I5">
    <cfRule type="expression" dxfId="3" priority="1">
      <formula>$I5=""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BB34"/>
  <sheetViews>
    <sheetView topLeftCell="B4" zoomScaleNormal="100" workbookViewId="0">
      <selection activeCell="T29" sqref="T29"/>
    </sheetView>
  </sheetViews>
  <sheetFormatPr defaultRowHeight="18.75" x14ac:dyDescent="0.4"/>
  <cols>
    <col min="1" max="1" width="9" hidden="1" customWidth="1"/>
    <col min="2" max="2" width="4.5" customWidth="1"/>
    <col min="3" max="3" width="4.25" customWidth="1"/>
    <col min="4" max="4" width="9" customWidth="1"/>
    <col min="5" max="5" width="5.375" hidden="1" customWidth="1"/>
    <col min="6" max="7" width="4.375" customWidth="1"/>
    <col min="8" max="8" width="9" customWidth="1"/>
    <col min="9" max="9" width="5.875" hidden="1" customWidth="1"/>
    <col min="10" max="11" width="4.375" customWidth="1"/>
    <col min="12" max="12" width="9" customWidth="1"/>
    <col min="13" max="13" width="5.125" hidden="1" customWidth="1"/>
    <col min="14" max="15" width="4.375" customWidth="1"/>
    <col min="17" max="17" width="5.625" hidden="1" customWidth="1"/>
    <col min="18" max="19" width="4.375" customWidth="1"/>
    <col min="20" max="20" width="9" customWidth="1"/>
    <col min="21" max="21" width="5.5" hidden="1" customWidth="1"/>
    <col min="22" max="23" width="4.375" customWidth="1"/>
    <col min="24" max="24" width="9" customWidth="1"/>
    <col min="25" max="25" width="5.625" hidden="1" customWidth="1"/>
    <col min="26" max="27" width="4.375" customWidth="1"/>
    <col min="28" max="28" width="9" customWidth="1"/>
    <col min="29" max="29" width="6.25" hidden="1" customWidth="1"/>
    <col min="30" max="31" width="4.375" customWidth="1"/>
    <col min="32" max="32" width="9" customWidth="1"/>
    <col min="33" max="33" width="5.5" hidden="1" customWidth="1"/>
    <col min="34" max="35" width="4.375" customWidth="1"/>
    <col min="37" max="37" width="6.25" hidden="1" customWidth="1"/>
    <col min="38" max="39" width="4.375" customWidth="1"/>
    <col min="40" max="40" width="9" customWidth="1"/>
    <col min="41" max="41" width="5.75" hidden="1" customWidth="1"/>
    <col min="42" max="43" width="4.375" customWidth="1"/>
    <col min="44" max="44" width="9" customWidth="1"/>
    <col min="45" max="45" width="6.25" hidden="1" customWidth="1"/>
    <col min="46" max="47" width="4.375" customWidth="1"/>
    <col min="53" max="53" width="7.75" customWidth="1"/>
  </cols>
  <sheetData>
    <row r="2" spans="1:54" x14ac:dyDescent="0.4">
      <c r="B2" s="151">
        <v>2019</v>
      </c>
      <c r="C2" s="151"/>
      <c r="D2" t="s">
        <v>32</v>
      </c>
      <c r="F2" s="153" t="s">
        <v>40</v>
      </c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</row>
    <row r="3" spans="1:54" ht="24" x14ac:dyDescent="0.4">
      <c r="B3" s="152" t="s">
        <v>20</v>
      </c>
      <c r="C3" s="152"/>
      <c r="D3" s="152"/>
      <c r="E3" s="26"/>
      <c r="F3" s="152" t="s">
        <v>21</v>
      </c>
      <c r="G3" s="152"/>
      <c r="H3" s="152"/>
      <c r="I3" s="26"/>
      <c r="J3" s="152" t="s">
        <v>22</v>
      </c>
      <c r="K3" s="152"/>
      <c r="L3" s="152"/>
      <c r="M3" s="26"/>
      <c r="N3" s="152" t="s">
        <v>23</v>
      </c>
      <c r="O3" s="152"/>
      <c r="P3" s="152"/>
      <c r="Q3" s="26"/>
      <c r="R3" s="152" t="s">
        <v>24</v>
      </c>
      <c r="S3" s="152"/>
      <c r="T3" s="152"/>
      <c r="U3" s="26"/>
      <c r="V3" s="152" t="s">
        <v>25</v>
      </c>
      <c r="W3" s="152"/>
      <c r="X3" s="152"/>
      <c r="Y3" s="26"/>
      <c r="Z3" s="152" t="s">
        <v>26</v>
      </c>
      <c r="AA3" s="152"/>
      <c r="AB3" s="152"/>
      <c r="AC3" s="26"/>
      <c r="AD3" s="152" t="s">
        <v>27</v>
      </c>
      <c r="AE3" s="152"/>
      <c r="AF3" s="152"/>
      <c r="AG3" s="26"/>
      <c r="AH3" s="152" t="s">
        <v>28</v>
      </c>
      <c r="AI3" s="152"/>
      <c r="AJ3" s="152"/>
      <c r="AK3" s="26"/>
      <c r="AL3" s="152" t="s">
        <v>29</v>
      </c>
      <c r="AM3" s="152"/>
      <c r="AN3" s="152"/>
      <c r="AO3" s="26"/>
      <c r="AP3" s="152" t="s">
        <v>30</v>
      </c>
      <c r="AQ3" s="152"/>
      <c r="AR3" s="152"/>
      <c r="AS3" s="26"/>
      <c r="AT3" s="152" t="s">
        <v>31</v>
      </c>
      <c r="AU3" s="152"/>
      <c r="AV3" s="152"/>
      <c r="AW3" s="20"/>
      <c r="AX3" s="20"/>
      <c r="AY3" s="20"/>
      <c r="AZ3" s="20"/>
      <c r="BA3" s="21">
        <v>43191</v>
      </c>
    </row>
    <row r="4" spans="1:54" ht="19.5" x14ac:dyDescent="0.4">
      <c r="A4">
        <f>VLOOKUP(B2,AZ4:BB26,3)</f>
        <v>7</v>
      </c>
      <c r="B4" s="24">
        <v>1</v>
      </c>
      <c r="C4" s="24" t="str">
        <f>VLOOKUP(MOD(A4,7),$AX$4:$AY$10,2)</f>
        <v>月</v>
      </c>
      <c r="D4" s="24"/>
      <c r="E4" s="24">
        <f>A33+1</f>
        <v>37</v>
      </c>
      <c r="F4" s="24">
        <v>1</v>
      </c>
      <c r="G4" s="24" t="str">
        <f>IF($B$2=2019,"祝",VLOOKUP(MOD(E4,7),$AX$4:$AY$10,2))</f>
        <v>祝</v>
      </c>
      <c r="H4" s="24"/>
      <c r="I4" s="24">
        <f>E34+1</f>
        <v>68</v>
      </c>
      <c r="J4" s="24">
        <v>1</v>
      </c>
      <c r="K4" s="24" t="str">
        <f>VLOOKUP(MOD(I4,7),$AX$4:$AY$10,2)</f>
        <v>土</v>
      </c>
      <c r="L4" s="24"/>
      <c r="M4" s="24">
        <f>I33+1</f>
        <v>98</v>
      </c>
      <c r="N4" s="24">
        <v>1</v>
      </c>
      <c r="O4" s="24" t="str">
        <f>VLOOKUP(MOD(M4,7),$AX$4:$AY$10,2)</f>
        <v>月</v>
      </c>
      <c r="P4" s="24"/>
      <c r="Q4" s="24">
        <f>M34+1</f>
        <v>129</v>
      </c>
      <c r="R4" s="24">
        <v>1</v>
      </c>
      <c r="S4" s="24" t="str">
        <f>VLOOKUP(MOD(Q4,7),$AX$4:$AY$10,2)</f>
        <v>木</v>
      </c>
      <c r="T4" s="24"/>
      <c r="U4" s="24">
        <f>Q34+1</f>
        <v>160</v>
      </c>
      <c r="V4" s="24">
        <v>1</v>
      </c>
      <c r="W4" s="24" t="str">
        <f>VLOOKUP(MOD(U4,7),$AX$4:$AY$10,2)</f>
        <v>日</v>
      </c>
      <c r="X4" s="24"/>
      <c r="Y4" s="24">
        <f>U33+1</f>
        <v>190</v>
      </c>
      <c r="Z4" s="24">
        <v>1</v>
      </c>
      <c r="AA4" s="24" t="str">
        <f>VLOOKUP(MOD(Y4,7),$AX$4:$AY$10,2)</f>
        <v>火</v>
      </c>
      <c r="AB4" s="24"/>
      <c r="AC4" s="24">
        <f>Y34+1</f>
        <v>221</v>
      </c>
      <c r="AD4" s="24">
        <v>1</v>
      </c>
      <c r="AE4" s="24" t="str">
        <f>VLOOKUP(MOD(AC4,7),$AX$4:$AY$10,2)</f>
        <v>金</v>
      </c>
      <c r="AF4" s="24"/>
      <c r="AG4" s="24">
        <f>AC33+1</f>
        <v>251</v>
      </c>
      <c r="AH4" s="24">
        <v>1</v>
      </c>
      <c r="AI4" s="24" t="str">
        <f>VLOOKUP(MOD(AG4,7),$AX$4:$AY$10,2)</f>
        <v>日</v>
      </c>
      <c r="AJ4" s="24"/>
      <c r="AK4" s="24">
        <f>AG34+1</f>
        <v>282</v>
      </c>
      <c r="AL4" s="24">
        <v>1</v>
      </c>
      <c r="AM4" s="24" t="s">
        <v>15</v>
      </c>
      <c r="AN4" s="24"/>
      <c r="AO4" s="24">
        <f>AK34+1</f>
        <v>313</v>
      </c>
      <c r="AP4" s="24">
        <v>1</v>
      </c>
      <c r="AQ4" s="24" t="str">
        <f>VLOOKUP(MOD(AO4,7),$AX$4:$AY$10,2)</f>
        <v>土</v>
      </c>
      <c r="AR4" s="24"/>
      <c r="AS4" s="24">
        <f>IF(MOD($B$2,4)=3,AO32+1,AO31+1)</f>
        <v>342</v>
      </c>
      <c r="AT4" s="24">
        <v>1</v>
      </c>
      <c r="AU4" s="24" t="str">
        <f>VLOOKUP(MOD(AS4,7),$AX$4:$AY$10,2)</f>
        <v>日</v>
      </c>
      <c r="AV4" s="24"/>
      <c r="AX4">
        <v>0</v>
      </c>
      <c r="AY4" t="s">
        <v>33</v>
      </c>
      <c r="AZ4">
        <v>2018</v>
      </c>
      <c r="BA4" t="s">
        <v>0</v>
      </c>
      <c r="BB4">
        <v>13</v>
      </c>
    </row>
    <row r="5" spans="1:54" ht="19.5" x14ac:dyDescent="0.4">
      <c r="A5">
        <f>A4+1</f>
        <v>8</v>
      </c>
      <c r="B5" s="24">
        <v>2</v>
      </c>
      <c r="C5" s="24" t="str">
        <f t="shared" ref="C5:C31" si="0">VLOOKUP(MOD(A5,7),$AX$4:$AY$10,2)</f>
        <v>火</v>
      </c>
      <c r="D5" s="24"/>
      <c r="E5" s="25">
        <f>E4+1</f>
        <v>38</v>
      </c>
      <c r="F5" s="24">
        <v>2</v>
      </c>
      <c r="G5" s="24" t="str">
        <f>IF($B$2=2019,"祝",VLOOKUP(MOD(E5,7),$AX$4:$AY$10,2))</f>
        <v>祝</v>
      </c>
      <c r="H5" s="24"/>
      <c r="I5" s="25">
        <f>I4+1</f>
        <v>69</v>
      </c>
      <c r="J5" s="24">
        <v>2</v>
      </c>
      <c r="K5" s="24" t="str">
        <f t="shared" ref="K5:K33" si="1">VLOOKUP(MOD(I5,7),$AX$4:$AY$10,2)</f>
        <v>日</v>
      </c>
      <c r="L5" s="24"/>
      <c r="M5" s="25">
        <f>M4+1</f>
        <v>99</v>
      </c>
      <c r="N5" s="24">
        <v>2</v>
      </c>
      <c r="O5" s="24" t="str">
        <f t="shared" ref="O5:O34" si="2">VLOOKUP(MOD(M5,7),$AX$4:$AY$10,2)</f>
        <v>火</v>
      </c>
      <c r="P5" s="24"/>
      <c r="Q5" s="25">
        <f>Q4+1</f>
        <v>130</v>
      </c>
      <c r="R5" s="24">
        <v>2</v>
      </c>
      <c r="S5" s="24" t="str">
        <f t="shared" ref="S5:S34" si="3">VLOOKUP(MOD(Q5,7),$AX$4:$AY$10,2)</f>
        <v>金</v>
      </c>
      <c r="T5" s="24"/>
      <c r="U5" s="25">
        <f>U4+1</f>
        <v>161</v>
      </c>
      <c r="V5" s="24">
        <v>2</v>
      </c>
      <c r="W5" s="24" t="str">
        <f t="shared" ref="W5:W33" si="4">VLOOKUP(MOD(U5,7),$AX$4:$AY$10,2)</f>
        <v>月</v>
      </c>
      <c r="X5" s="24"/>
      <c r="Y5" s="25">
        <f>Y4+1</f>
        <v>191</v>
      </c>
      <c r="Z5" s="24">
        <v>2</v>
      </c>
      <c r="AA5" s="24" t="str">
        <f t="shared" ref="AA5:AA34" si="5">VLOOKUP(MOD(Y5,7),$AX$4:$AY$10,2)</f>
        <v>水</v>
      </c>
      <c r="AB5" s="24"/>
      <c r="AC5" s="25">
        <f>AC4+1</f>
        <v>222</v>
      </c>
      <c r="AD5" s="24">
        <v>2</v>
      </c>
      <c r="AE5" s="24" t="str">
        <f t="shared" ref="AE5:AE33" si="6">VLOOKUP(MOD(AC5,7),$AX$4:$AY$10,2)</f>
        <v>土</v>
      </c>
      <c r="AF5" s="24"/>
      <c r="AG5" s="25">
        <f>AG4+1</f>
        <v>252</v>
      </c>
      <c r="AH5" s="24">
        <v>2</v>
      </c>
      <c r="AI5" s="24" t="str">
        <f t="shared" ref="AI5:AI34" si="7">VLOOKUP(MOD(AG5,7),$AX$4:$AY$10,2)</f>
        <v>月</v>
      </c>
      <c r="AJ5" s="24"/>
      <c r="AK5" s="25">
        <f>AK4+1</f>
        <v>283</v>
      </c>
      <c r="AL5" s="24">
        <v>2</v>
      </c>
      <c r="AM5" s="24" t="str">
        <f>IF($B$2=2022,"祝",VLOOKUP(MOD(AK5,7),$AX$4:$AY$10,2))</f>
        <v>木</v>
      </c>
      <c r="AN5" s="24"/>
      <c r="AO5" s="25">
        <f>AO4+1</f>
        <v>314</v>
      </c>
      <c r="AP5" s="24">
        <v>2</v>
      </c>
      <c r="AQ5" s="24" t="str">
        <f t="shared" ref="AQ5:AQ31" si="8">VLOOKUP(MOD(AO5,7),$AX$4:$AY$10,2)</f>
        <v>日</v>
      </c>
      <c r="AR5" s="24"/>
      <c r="AS5" s="25">
        <f>AS4+1</f>
        <v>343</v>
      </c>
      <c r="AT5" s="24">
        <v>2</v>
      </c>
      <c r="AU5" s="24" t="str">
        <f t="shared" ref="AU5:AU34" si="9">VLOOKUP(MOD(AS5,7),$AX$4:$AY$10,2)</f>
        <v>月</v>
      </c>
      <c r="AV5" s="24"/>
      <c r="AX5">
        <v>1</v>
      </c>
      <c r="AY5" t="s">
        <v>34</v>
      </c>
      <c r="AZ5">
        <v>2019</v>
      </c>
      <c r="BA5" t="s">
        <v>33</v>
      </c>
      <c r="BB5">
        <v>7</v>
      </c>
    </row>
    <row r="6" spans="1:54" ht="19.5" x14ac:dyDescent="0.4">
      <c r="A6">
        <f t="shared" ref="A6:A33" si="10">A5+1</f>
        <v>9</v>
      </c>
      <c r="B6" s="24">
        <v>3</v>
      </c>
      <c r="C6" s="24" t="str">
        <f t="shared" si="0"/>
        <v>水</v>
      </c>
      <c r="D6" s="24"/>
      <c r="E6" s="25">
        <f t="shared" ref="E6:E34" si="11">E5+1</f>
        <v>39</v>
      </c>
      <c r="F6" s="24">
        <v>3</v>
      </c>
      <c r="G6" s="24" t="str">
        <f>IF($B$2=2020,VLOOKUP(MOD(E6,7),$AX$4:$AY$10,2),"祝")</f>
        <v>祝</v>
      </c>
      <c r="H6" s="24"/>
      <c r="I6" s="25">
        <f t="shared" ref="I6:I33" si="12">I5+1</f>
        <v>70</v>
      </c>
      <c r="J6" s="24">
        <v>3</v>
      </c>
      <c r="K6" s="24" t="str">
        <f t="shared" si="1"/>
        <v>月</v>
      </c>
      <c r="L6" s="24"/>
      <c r="M6" s="25">
        <f t="shared" ref="M6:M34" si="13">M5+1</f>
        <v>100</v>
      </c>
      <c r="N6" s="24">
        <v>3</v>
      </c>
      <c r="O6" s="24" t="str">
        <f t="shared" si="2"/>
        <v>水</v>
      </c>
      <c r="P6" s="24"/>
      <c r="Q6" s="25">
        <f t="shared" ref="Q6:Q34" si="14">Q5+1</f>
        <v>131</v>
      </c>
      <c r="R6" s="24">
        <v>3</v>
      </c>
      <c r="S6" s="24" t="str">
        <f t="shared" si="3"/>
        <v>土</v>
      </c>
      <c r="T6" s="24"/>
      <c r="U6" s="25">
        <f t="shared" ref="U6:U33" si="15">U5+1</f>
        <v>162</v>
      </c>
      <c r="V6" s="24">
        <v>3</v>
      </c>
      <c r="W6" s="24" t="str">
        <f t="shared" si="4"/>
        <v>火</v>
      </c>
      <c r="X6" s="24"/>
      <c r="Y6" s="25">
        <f t="shared" ref="Y6:Y34" si="16">Y5+1</f>
        <v>192</v>
      </c>
      <c r="Z6" s="24">
        <v>3</v>
      </c>
      <c r="AA6" s="24" t="str">
        <f t="shared" si="5"/>
        <v>木</v>
      </c>
      <c r="AB6" s="24"/>
      <c r="AC6" s="25">
        <f t="shared" ref="AC6:AC32" si="17">AC5+1</f>
        <v>223</v>
      </c>
      <c r="AD6" s="24">
        <v>3</v>
      </c>
      <c r="AE6" s="24" t="str">
        <f>IF($B$2=2019,VLOOKUP(MOD(AC6,7),$AX$4:$AY$10,2),"祝")</f>
        <v>日</v>
      </c>
      <c r="AF6" s="24"/>
      <c r="AG6" s="25">
        <f t="shared" ref="AG6:AG34" si="18">AG5+1</f>
        <v>253</v>
      </c>
      <c r="AH6" s="24">
        <v>3</v>
      </c>
      <c r="AI6" s="24" t="str">
        <f t="shared" si="7"/>
        <v>火</v>
      </c>
      <c r="AJ6" s="24"/>
      <c r="AK6" s="25">
        <f t="shared" ref="AK6:AK34" si="19">AK5+1</f>
        <v>284</v>
      </c>
      <c r="AL6" s="24">
        <v>3</v>
      </c>
      <c r="AM6" s="24" t="str">
        <f t="shared" ref="AM6:AM34" si="20">VLOOKUP(MOD(AK6,7),$AX$4:$AY$10,2)</f>
        <v>金</v>
      </c>
      <c r="AN6" s="24"/>
      <c r="AO6" s="25">
        <f t="shared" ref="AO6:AO31" si="21">AO5+1</f>
        <v>315</v>
      </c>
      <c r="AP6" s="24">
        <v>3</v>
      </c>
      <c r="AQ6" s="24" t="str">
        <f t="shared" si="8"/>
        <v>月</v>
      </c>
      <c r="AR6" s="24"/>
      <c r="AS6" s="25">
        <f t="shared" ref="AS6:AS34" si="22">AS5+1</f>
        <v>344</v>
      </c>
      <c r="AT6" s="24">
        <v>3</v>
      </c>
      <c r="AU6" s="24" t="str">
        <f t="shared" si="9"/>
        <v>火</v>
      </c>
      <c r="AV6" s="24"/>
      <c r="AX6">
        <v>2</v>
      </c>
      <c r="AY6" t="s">
        <v>35</v>
      </c>
      <c r="AZ6">
        <v>2020</v>
      </c>
      <c r="BA6" t="s">
        <v>35</v>
      </c>
      <c r="BB6">
        <v>9</v>
      </c>
    </row>
    <row r="7" spans="1:54" ht="19.5" x14ac:dyDescent="0.4">
      <c r="A7">
        <f t="shared" si="10"/>
        <v>10</v>
      </c>
      <c r="B7" s="24">
        <v>4</v>
      </c>
      <c r="C7" s="24" t="str">
        <f t="shared" si="0"/>
        <v>木</v>
      </c>
      <c r="D7" s="24"/>
      <c r="E7" s="25">
        <f t="shared" si="11"/>
        <v>40</v>
      </c>
      <c r="F7" s="24">
        <v>4</v>
      </c>
      <c r="G7" s="24" t="s">
        <v>39</v>
      </c>
      <c r="H7" s="24"/>
      <c r="I7" s="25">
        <f t="shared" si="12"/>
        <v>71</v>
      </c>
      <c r="J7" s="24">
        <v>4</v>
      </c>
      <c r="K7" s="24" t="str">
        <f t="shared" si="1"/>
        <v>火</v>
      </c>
      <c r="L7" s="24"/>
      <c r="M7" s="25">
        <f t="shared" si="13"/>
        <v>101</v>
      </c>
      <c r="N7" s="24">
        <v>4</v>
      </c>
      <c r="O7" s="24" t="str">
        <f t="shared" si="2"/>
        <v>木</v>
      </c>
      <c r="P7" s="24"/>
      <c r="Q7" s="25">
        <f t="shared" si="14"/>
        <v>132</v>
      </c>
      <c r="R7" s="24">
        <v>4</v>
      </c>
      <c r="S7" s="24" t="str">
        <f t="shared" si="3"/>
        <v>日</v>
      </c>
      <c r="T7" s="24"/>
      <c r="U7" s="25">
        <f t="shared" si="15"/>
        <v>163</v>
      </c>
      <c r="V7" s="24">
        <v>4</v>
      </c>
      <c r="W7" s="24" t="str">
        <f t="shared" si="4"/>
        <v>水</v>
      </c>
      <c r="X7" s="24"/>
      <c r="Y7" s="25">
        <f t="shared" si="16"/>
        <v>193</v>
      </c>
      <c r="Z7" s="24">
        <v>4</v>
      </c>
      <c r="AA7" s="24" t="str">
        <f t="shared" si="5"/>
        <v>金</v>
      </c>
      <c r="AB7" s="24"/>
      <c r="AC7" s="25">
        <f t="shared" si="17"/>
        <v>224</v>
      </c>
      <c r="AD7" s="24">
        <v>4</v>
      </c>
      <c r="AE7" s="24" t="str">
        <f>IF($B$2=2019,"祝",VLOOKUP(MOD(AC7,7),$AX$4:$AY$10,2))</f>
        <v>祝</v>
      </c>
      <c r="AF7" s="24"/>
      <c r="AG7" s="25">
        <f t="shared" si="18"/>
        <v>254</v>
      </c>
      <c r="AH7" s="24">
        <v>4</v>
      </c>
      <c r="AI7" s="24" t="str">
        <f t="shared" si="7"/>
        <v>水</v>
      </c>
      <c r="AJ7" s="24"/>
      <c r="AK7" s="25">
        <f t="shared" si="19"/>
        <v>285</v>
      </c>
      <c r="AL7" s="24">
        <v>4</v>
      </c>
      <c r="AM7" s="24" t="str">
        <f t="shared" si="20"/>
        <v>土</v>
      </c>
      <c r="AN7" s="24"/>
      <c r="AO7" s="25">
        <f t="shared" si="21"/>
        <v>316</v>
      </c>
      <c r="AP7" s="24">
        <v>4</v>
      </c>
      <c r="AQ7" s="24" t="str">
        <f t="shared" si="8"/>
        <v>火</v>
      </c>
      <c r="AR7" s="24"/>
      <c r="AS7" s="25">
        <f t="shared" si="22"/>
        <v>345</v>
      </c>
      <c r="AT7" s="24">
        <v>4</v>
      </c>
      <c r="AU7" s="24" t="str">
        <f t="shared" si="9"/>
        <v>水</v>
      </c>
      <c r="AV7" s="24"/>
      <c r="AX7">
        <v>3</v>
      </c>
      <c r="AY7" t="s">
        <v>36</v>
      </c>
      <c r="AZ7">
        <v>2021</v>
      </c>
      <c r="BA7" t="s">
        <v>36</v>
      </c>
      <c r="BB7">
        <v>10</v>
      </c>
    </row>
    <row r="8" spans="1:54" ht="19.5" x14ac:dyDescent="0.4">
      <c r="A8">
        <f t="shared" si="10"/>
        <v>11</v>
      </c>
      <c r="B8" s="24">
        <v>5</v>
      </c>
      <c r="C8" s="24" t="str">
        <f t="shared" si="0"/>
        <v>金</v>
      </c>
      <c r="D8" s="24"/>
      <c r="E8" s="25">
        <f t="shared" si="11"/>
        <v>41</v>
      </c>
      <c r="F8" s="24">
        <v>5</v>
      </c>
      <c r="G8" s="24" t="str">
        <f>IF($B$2=2019,VLOOKUP(MOD(E8,7),$AX$4:$AY$10,2),"祝")</f>
        <v>日</v>
      </c>
      <c r="H8" s="24"/>
      <c r="I8" s="25">
        <f t="shared" si="12"/>
        <v>72</v>
      </c>
      <c r="J8" s="24">
        <v>5</v>
      </c>
      <c r="K8" s="24" t="str">
        <f t="shared" si="1"/>
        <v>水</v>
      </c>
      <c r="L8" s="24"/>
      <c r="M8" s="25">
        <f t="shared" si="13"/>
        <v>102</v>
      </c>
      <c r="N8" s="24">
        <v>5</v>
      </c>
      <c r="O8" s="24" t="str">
        <f t="shared" si="2"/>
        <v>金</v>
      </c>
      <c r="P8" s="24"/>
      <c r="Q8" s="25">
        <f t="shared" si="14"/>
        <v>133</v>
      </c>
      <c r="R8" s="24">
        <v>5</v>
      </c>
      <c r="S8" s="24" t="str">
        <f t="shared" si="3"/>
        <v>月</v>
      </c>
      <c r="T8" s="24"/>
      <c r="U8" s="25">
        <f t="shared" si="15"/>
        <v>164</v>
      </c>
      <c r="V8" s="24">
        <v>5</v>
      </c>
      <c r="W8" s="24" t="str">
        <f t="shared" si="4"/>
        <v>木</v>
      </c>
      <c r="X8" s="24"/>
      <c r="Y8" s="25">
        <f t="shared" si="16"/>
        <v>194</v>
      </c>
      <c r="Z8" s="24">
        <v>5</v>
      </c>
      <c r="AA8" s="24" t="str">
        <f t="shared" si="5"/>
        <v>土</v>
      </c>
      <c r="AB8" s="24"/>
      <c r="AC8" s="25">
        <f t="shared" si="17"/>
        <v>225</v>
      </c>
      <c r="AD8" s="24">
        <v>5</v>
      </c>
      <c r="AE8" s="24" t="str">
        <f t="shared" si="6"/>
        <v>火</v>
      </c>
      <c r="AF8" s="24"/>
      <c r="AG8" s="25">
        <f t="shared" si="18"/>
        <v>255</v>
      </c>
      <c r="AH8" s="24">
        <v>5</v>
      </c>
      <c r="AI8" s="24" t="str">
        <f t="shared" si="7"/>
        <v>木</v>
      </c>
      <c r="AJ8" s="24"/>
      <c r="AK8" s="25">
        <f t="shared" si="19"/>
        <v>286</v>
      </c>
      <c r="AL8" s="24">
        <v>5</v>
      </c>
      <c r="AM8" s="24" t="str">
        <f t="shared" si="20"/>
        <v>日</v>
      </c>
      <c r="AN8" s="24"/>
      <c r="AO8" s="25">
        <f t="shared" si="21"/>
        <v>317</v>
      </c>
      <c r="AP8" s="24">
        <v>5</v>
      </c>
      <c r="AQ8" s="24" t="str">
        <f t="shared" si="8"/>
        <v>水</v>
      </c>
      <c r="AR8" s="24"/>
      <c r="AS8" s="25">
        <f t="shared" si="22"/>
        <v>346</v>
      </c>
      <c r="AT8" s="24">
        <v>5</v>
      </c>
      <c r="AU8" s="24" t="str">
        <f t="shared" si="9"/>
        <v>木</v>
      </c>
      <c r="AV8" s="24"/>
      <c r="AX8">
        <v>4</v>
      </c>
      <c r="AY8" t="s">
        <v>37</v>
      </c>
      <c r="AZ8">
        <v>2022</v>
      </c>
      <c r="BA8" t="s">
        <v>37</v>
      </c>
      <c r="BB8">
        <v>11</v>
      </c>
    </row>
    <row r="9" spans="1:54" ht="19.5" x14ac:dyDescent="0.4">
      <c r="A9">
        <f t="shared" si="10"/>
        <v>12</v>
      </c>
      <c r="B9" s="24">
        <v>6</v>
      </c>
      <c r="C9" s="24" t="str">
        <f t="shared" si="0"/>
        <v>土</v>
      </c>
      <c r="D9" s="24"/>
      <c r="E9" s="25">
        <f t="shared" si="11"/>
        <v>42</v>
      </c>
      <c r="F9" s="24">
        <v>6</v>
      </c>
      <c r="G9" s="24" t="str">
        <f>IF($B$2=2020,"祝",IF($B$2=2019,"祝",VLOOKUP(MOD(E9,7),$AX$4:$AY$10,2)))</f>
        <v>祝</v>
      </c>
      <c r="H9" s="24"/>
      <c r="I9" s="25">
        <f t="shared" si="12"/>
        <v>73</v>
      </c>
      <c r="J9" s="24">
        <v>6</v>
      </c>
      <c r="K9" s="24" t="str">
        <f t="shared" si="1"/>
        <v>木</v>
      </c>
      <c r="L9" s="24"/>
      <c r="M9" s="25">
        <f t="shared" si="13"/>
        <v>103</v>
      </c>
      <c r="N9" s="24">
        <v>6</v>
      </c>
      <c r="O9" s="24" t="str">
        <f t="shared" si="2"/>
        <v>土</v>
      </c>
      <c r="P9" s="24"/>
      <c r="Q9" s="25">
        <f t="shared" si="14"/>
        <v>134</v>
      </c>
      <c r="R9" s="24">
        <v>6</v>
      </c>
      <c r="S9" s="24" t="str">
        <f t="shared" si="3"/>
        <v>火</v>
      </c>
      <c r="T9" s="24"/>
      <c r="U9" s="25">
        <f t="shared" si="15"/>
        <v>165</v>
      </c>
      <c r="V9" s="24">
        <v>6</v>
      </c>
      <c r="W9" s="24" t="str">
        <f t="shared" si="4"/>
        <v>金</v>
      </c>
      <c r="X9" s="24"/>
      <c r="Y9" s="25">
        <f t="shared" si="16"/>
        <v>195</v>
      </c>
      <c r="Z9" s="24">
        <v>6</v>
      </c>
      <c r="AA9" s="24" t="str">
        <f t="shared" si="5"/>
        <v>日</v>
      </c>
      <c r="AB9" s="24"/>
      <c r="AC9" s="25">
        <f t="shared" si="17"/>
        <v>226</v>
      </c>
      <c r="AD9" s="24">
        <v>6</v>
      </c>
      <c r="AE9" s="24" t="str">
        <f t="shared" si="6"/>
        <v>水</v>
      </c>
      <c r="AF9" s="24"/>
      <c r="AG9" s="25">
        <f t="shared" si="18"/>
        <v>256</v>
      </c>
      <c r="AH9" s="24">
        <v>6</v>
      </c>
      <c r="AI9" s="24" t="str">
        <f t="shared" si="7"/>
        <v>金</v>
      </c>
      <c r="AJ9" s="24"/>
      <c r="AK9" s="25">
        <f t="shared" si="19"/>
        <v>287</v>
      </c>
      <c r="AL9" s="24">
        <v>6</v>
      </c>
      <c r="AM9" s="24" t="str">
        <f t="shared" si="20"/>
        <v>月</v>
      </c>
      <c r="AN9" s="24"/>
      <c r="AO9" s="25">
        <f t="shared" si="21"/>
        <v>318</v>
      </c>
      <c r="AP9" s="24">
        <v>6</v>
      </c>
      <c r="AQ9" s="24" t="str">
        <f t="shared" si="8"/>
        <v>木</v>
      </c>
      <c r="AR9" s="24"/>
      <c r="AS9" s="25">
        <f t="shared" si="22"/>
        <v>347</v>
      </c>
      <c r="AT9" s="24">
        <v>6</v>
      </c>
      <c r="AU9" s="24" t="str">
        <f t="shared" si="9"/>
        <v>金</v>
      </c>
      <c r="AV9" s="24"/>
      <c r="AX9">
        <v>5</v>
      </c>
      <c r="AY9" t="s">
        <v>38</v>
      </c>
      <c r="AZ9">
        <v>2023</v>
      </c>
      <c r="BA9" t="s">
        <v>38</v>
      </c>
      <c r="BB9">
        <v>12</v>
      </c>
    </row>
    <row r="10" spans="1:54" ht="19.5" x14ac:dyDescent="0.4">
      <c r="A10">
        <f t="shared" si="10"/>
        <v>13</v>
      </c>
      <c r="B10" s="24">
        <v>7</v>
      </c>
      <c r="C10" s="24" t="str">
        <f t="shared" si="0"/>
        <v>日</v>
      </c>
      <c r="D10" s="24"/>
      <c r="E10" s="25">
        <f t="shared" si="11"/>
        <v>43</v>
      </c>
      <c r="F10" s="24">
        <v>7</v>
      </c>
      <c r="G10" s="24" t="str">
        <f t="shared" ref="G10:G34" si="23">VLOOKUP(MOD($A10,7),$AX$4:$AY$10,2)</f>
        <v>日</v>
      </c>
      <c r="H10" s="24"/>
      <c r="I10" s="25">
        <f t="shared" si="12"/>
        <v>74</v>
      </c>
      <c r="J10" s="24">
        <v>7</v>
      </c>
      <c r="K10" s="24" t="str">
        <f t="shared" si="1"/>
        <v>金</v>
      </c>
      <c r="L10" s="24"/>
      <c r="M10" s="25">
        <f t="shared" si="13"/>
        <v>104</v>
      </c>
      <c r="N10" s="24">
        <v>7</v>
      </c>
      <c r="O10" s="24" t="str">
        <f t="shared" si="2"/>
        <v>日</v>
      </c>
      <c r="P10" s="24"/>
      <c r="Q10" s="25">
        <f t="shared" si="14"/>
        <v>135</v>
      </c>
      <c r="R10" s="24">
        <v>7</v>
      </c>
      <c r="S10" s="24" t="str">
        <f t="shared" si="3"/>
        <v>水</v>
      </c>
      <c r="T10" s="24"/>
      <c r="U10" s="25">
        <f t="shared" si="15"/>
        <v>166</v>
      </c>
      <c r="V10" s="24">
        <v>7</v>
      </c>
      <c r="W10" s="24" t="str">
        <f t="shared" si="4"/>
        <v>土</v>
      </c>
      <c r="X10" s="24"/>
      <c r="Y10" s="25">
        <f t="shared" si="16"/>
        <v>196</v>
      </c>
      <c r="Z10" s="24">
        <v>7</v>
      </c>
      <c r="AA10" s="24" t="str">
        <f t="shared" si="5"/>
        <v>月</v>
      </c>
      <c r="AB10" s="24"/>
      <c r="AC10" s="25">
        <f t="shared" si="17"/>
        <v>227</v>
      </c>
      <c r="AD10" s="24">
        <v>7</v>
      </c>
      <c r="AE10" s="24" t="str">
        <f t="shared" si="6"/>
        <v>木</v>
      </c>
      <c r="AF10" s="24"/>
      <c r="AG10" s="25">
        <f t="shared" si="18"/>
        <v>257</v>
      </c>
      <c r="AH10" s="24">
        <v>7</v>
      </c>
      <c r="AI10" s="24" t="str">
        <f t="shared" si="7"/>
        <v>土</v>
      </c>
      <c r="AJ10" s="24"/>
      <c r="AK10" s="25">
        <f t="shared" si="19"/>
        <v>288</v>
      </c>
      <c r="AL10" s="24">
        <v>7</v>
      </c>
      <c r="AM10" s="24" t="str">
        <f t="shared" si="20"/>
        <v>火</v>
      </c>
      <c r="AN10" s="24"/>
      <c r="AO10" s="25">
        <f t="shared" si="21"/>
        <v>319</v>
      </c>
      <c r="AP10" s="24">
        <v>7</v>
      </c>
      <c r="AQ10" s="24" t="str">
        <f t="shared" si="8"/>
        <v>金</v>
      </c>
      <c r="AR10" s="24"/>
      <c r="AS10" s="25">
        <f t="shared" si="22"/>
        <v>348</v>
      </c>
      <c r="AT10" s="24">
        <v>7</v>
      </c>
      <c r="AU10" s="24" t="str">
        <f t="shared" si="9"/>
        <v>土</v>
      </c>
      <c r="AV10" s="24"/>
      <c r="AX10">
        <v>6</v>
      </c>
      <c r="AY10" t="s">
        <v>0</v>
      </c>
    </row>
    <row r="11" spans="1:54" ht="19.5" x14ac:dyDescent="0.4">
      <c r="A11">
        <f t="shared" si="10"/>
        <v>14</v>
      </c>
      <c r="B11" s="24">
        <v>8</v>
      </c>
      <c r="C11" s="24" t="str">
        <f t="shared" si="0"/>
        <v>月</v>
      </c>
      <c r="D11" s="24"/>
      <c r="E11" s="25">
        <f t="shared" si="11"/>
        <v>44</v>
      </c>
      <c r="F11" s="24">
        <v>8</v>
      </c>
      <c r="G11" s="24" t="str">
        <f t="shared" si="23"/>
        <v>月</v>
      </c>
      <c r="H11" s="24"/>
      <c r="I11" s="25">
        <f t="shared" si="12"/>
        <v>75</v>
      </c>
      <c r="J11" s="24">
        <v>8</v>
      </c>
      <c r="K11" s="24" t="str">
        <f t="shared" si="1"/>
        <v>土</v>
      </c>
      <c r="L11" s="24"/>
      <c r="M11" s="25">
        <f t="shared" si="13"/>
        <v>105</v>
      </c>
      <c r="N11" s="24">
        <v>8</v>
      </c>
      <c r="O11" s="24" t="str">
        <f t="shared" si="2"/>
        <v>月</v>
      </c>
      <c r="P11" s="24"/>
      <c r="Q11" s="25">
        <f t="shared" si="14"/>
        <v>136</v>
      </c>
      <c r="R11" s="24">
        <v>8</v>
      </c>
      <c r="S11" s="24" t="str">
        <f t="shared" si="3"/>
        <v>木</v>
      </c>
      <c r="T11" s="24"/>
      <c r="U11" s="25">
        <f t="shared" si="15"/>
        <v>167</v>
      </c>
      <c r="V11" s="24">
        <v>8</v>
      </c>
      <c r="W11" s="24" t="str">
        <f t="shared" si="4"/>
        <v>日</v>
      </c>
      <c r="X11" s="24"/>
      <c r="Y11" s="25">
        <f t="shared" si="16"/>
        <v>197</v>
      </c>
      <c r="Z11" s="24">
        <v>8</v>
      </c>
      <c r="AA11" s="24" t="str">
        <f>IF(Y11=203,"祝",VLOOKUP(MOD(Y11,7),$AX$4:$AY$10,2))</f>
        <v>火</v>
      </c>
      <c r="AB11" s="24"/>
      <c r="AC11" s="25">
        <f t="shared" si="17"/>
        <v>228</v>
      </c>
      <c r="AD11" s="24">
        <v>8</v>
      </c>
      <c r="AE11" s="24" t="str">
        <f t="shared" si="6"/>
        <v>金</v>
      </c>
      <c r="AF11" s="24"/>
      <c r="AG11" s="25">
        <f t="shared" si="18"/>
        <v>258</v>
      </c>
      <c r="AH11" s="24">
        <v>8</v>
      </c>
      <c r="AI11" s="24" t="str">
        <f t="shared" si="7"/>
        <v>日</v>
      </c>
      <c r="AJ11" s="24"/>
      <c r="AK11" s="25">
        <f t="shared" si="19"/>
        <v>289</v>
      </c>
      <c r="AL11" s="24">
        <v>8</v>
      </c>
      <c r="AM11" s="24" t="str">
        <f>IF(AK11=294,"祝",VLOOKUP(MOD(AK11,7),$AX$4:$AY$10,2))</f>
        <v>水</v>
      </c>
      <c r="AN11" s="24"/>
      <c r="AO11" s="25">
        <f t="shared" si="21"/>
        <v>320</v>
      </c>
      <c r="AP11" s="24">
        <v>8</v>
      </c>
      <c r="AQ11" s="24" t="str">
        <f t="shared" si="8"/>
        <v>土</v>
      </c>
      <c r="AR11" s="24"/>
      <c r="AS11" s="25">
        <f t="shared" si="22"/>
        <v>349</v>
      </c>
      <c r="AT11" s="24">
        <v>8</v>
      </c>
      <c r="AU11" s="24" t="str">
        <f t="shared" si="9"/>
        <v>日</v>
      </c>
      <c r="AV11" s="24"/>
      <c r="AY11" t="s">
        <v>15</v>
      </c>
    </row>
    <row r="12" spans="1:54" ht="19.5" x14ac:dyDescent="0.4">
      <c r="A12">
        <f t="shared" si="10"/>
        <v>15</v>
      </c>
      <c r="B12" s="24">
        <v>9</v>
      </c>
      <c r="C12" s="24" t="str">
        <f t="shared" si="0"/>
        <v>火</v>
      </c>
      <c r="D12" s="24"/>
      <c r="E12" s="25">
        <f t="shared" si="11"/>
        <v>45</v>
      </c>
      <c r="F12" s="24">
        <v>9</v>
      </c>
      <c r="G12" s="24" t="str">
        <f t="shared" si="23"/>
        <v>火</v>
      </c>
      <c r="H12" s="24"/>
      <c r="I12" s="25">
        <f t="shared" si="12"/>
        <v>76</v>
      </c>
      <c r="J12" s="24">
        <v>9</v>
      </c>
      <c r="K12" s="24" t="str">
        <f t="shared" si="1"/>
        <v>日</v>
      </c>
      <c r="L12" s="24"/>
      <c r="M12" s="25">
        <f t="shared" si="13"/>
        <v>106</v>
      </c>
      <c r="N12" s="24">
        <v>9</v>
      </c>
      <c r="O12" s="24" t="str">
        <f t="shared" si="2"/>
        <v>火</v>
      </c>
      <c r="P12" s="24"/>
      <c r="Q12" s="25">
        <f t="shared" si="14"/>
        <v>137</v>
      </c>
      <c r="R12" s="24">
        <v>9</v>
      </c>
      <c r="S12" s="24" t="str">
        <f t="shared" si="3"/>
        <v>金</v>
      </c>
      <c r="T12" s="24"/>
      <c r="U12" s="25">
        <f t="shared" si="15"/>
        <v>168</v>
      </c>
      <c r="V12" s="24">
        <v>9</v>
      </c>
      <c r="W12" s="24" t="str">
        <f t="shared" si="4"/>
        <v>月</v>
      </c>
      <c r="X12" s="24"/>
      <c r="Y12" s="25">
        <f t="shared" si="16"/>
        <v>198</v>
      </c>
      <c r="Z12" s="24">
        <v>9</v>
      </c>
      <c r="AA12" s="24" t="str">
        <f>IF(Y12=203,"祝",VLOOKUP(MOD(Y12,7),$AX$4:$AY$10,2))</f>
        <v>水</v>
      </c>
      <c r="AB12" s="24"/>
      <c r="AC12" s="25">
        <f t="shared" si="17"/>
        <v>229</v>
      </c>
      <c r="AD12" s="24">
        <v>9</v>
      </c>
      <c r="AE12" s="24" t="str">
        <f t="shared" si="6"/>
        <v>土</v>
      </c>
      <c r="AF12" s="24"/>
      <c r="AG12" s="25">
        <f t="shared" si="18"/>
        <v>259</v>
      </c>
      <c r="AH12" s="24">
        <v>9</v>
      </c>
      <c r="AI12" s="24" t="str">
        <f t="shared" si="7"/>
        <v>月</v>
      </c>
      <c r="AJ12" s="24"/>
      <c r="AK12" s="25">
        <f t="shared" si="19"/>
        <v>290</v>
      </c>
      <c r="AL12" s="24">
        <v>9</v>
      </c>
      <c r="AM12" s="24" t="str">
        <f>IF(AK12=294,"祝",VLOOKUP(MOD(AK12,7),$AX$4:$AY$10,2))</f>
        <v>木</v>
      </c>
      <c r="AN12" s="24"/>
      <c r="AO12" s="25">
        <f t="shared" si="21"/>
        <v>321</v>
      </c>
      <c r="AP12" s="24">
        <v>9</v>
      </c>
      <c r="AQ12" s="24" t="str">
        <f t="shared" si="8"/>
        <v>日</v>
      </c>
      <c r="AR12" s="24"/>
      <c r="AS12" s="25">
        <f t="shared" si="22"/>
        <v>350</v>
      </c>
      <c r="AT12" s="24">
        <v>9</v>
      </c>
      <c r="AU12" s="24" t="str">
        <f t="shared" si="9"/>
        <v>月</v>
      </c>
      <c r="AV12" s="24"/>
    </row>
    <row r="13" spans="1:54" ht="19.5" x14ac:dyDescent="0.4">
      <c r="A13">
        <f t="shared" si="10"/>
        <v>16</v>
      </c>
      <c r="B13" s="24">
        <v>10</v>
      </c>
      <c r="C13" s="24" t="str">
        <f t="shared" si="0"/>
        <v>水</v>
      </c>
      <c r="D13" s="24"/>
      <c r="E13" s="25">
        <f t="shared" si="11"/>
        <v>46</v>
      </c>
      <c r="F13" s="24">
        <v>10</v>
      </c>
      <c r="G13" s="24" t="str">
        <f t="shared" si="23"/>
        <v>水</v>
      </c>
      <c r="H13" s="24"/>
      <c r="I13" s="25">
        <f t="shared" si="12"/>
        <v>77</v>
      </c>
      <c r="J13" s="24">
        <v>10</v>
      </c>
      <c r="K13" s="24" t="str">
        <f t="shared" si="1"/>
        <v>月</v>
      </c>
      <c r="L13" s="24"/>
      <c r="M13" s="25">
        <f t="shared" si="13"/>
        <v>107</v>
      </c>
      <c r="N13" s="24">
        <v>10</v>
      </c>
      <c r="O13" s="24" t="str">
        <f t="shared" si="2"/>
        <v>水</v>
      </c>
      <c r="P13" s="24"/>
      <c r="Q13" s="25">
        <f t="shared" si="14"/>
        <v>138</v>
      </c>
      <c r="R13" s="24">
        <v>10</v>
      </c>
      <c r="S13" s="24" t="str">
        <f>IF($B$2=2020,"祝",VLOOKUP(MOD(Q13,7),$AX$4:$AY$10,2))</f>
        <v>土</v>
      </c>
      <c r="T13" s="24"/>
      <c r="U13" s="25">
        <f t="shared" si="15"/>
        <v>169</v>
      </c>
      <c r="V13" s="24">
        <v>10</v>
      </c>
      <c r="W13" s="24" t="str">
        <f t="shared" si="4"/>
        <v>火</v>
      </c>
      <c r="X13" s="24"/>
      <c r="Y13" s="25">
        <f t="shared" si="16"/>
        <v>199</v>
      </c>
      <c r="Z13" s="24">
        <v>10</v>
      </c>
      <c r="AA13" s="24" t="str">
        <f>IF(Y13=203,"祝",VLOOKUP(MOD(Y13,7),$AX$4:$AY$10,2))</f>
        <v>木</v>
      </c>
      <c r="AB13" s="24"/>
      <c r="AC13" s="25">
        <f t="shared" si="17"/>
        <v>230</v>
      </c>
      <c r="AD13" s="24">
        <v>10</v>
      </c>
      <c r="AE13" s="24" t="str">
        <f t="shared" si="6"/>
        <v>日</v>
      </c>
      <c r="AF13" s="24"/>
      <c r="AG13" s="25">
        <f t="shared" si="18"/>
        <v>260</v>
      </c>
      <c r="AH13" s="24">
        <v>10</v>
      </c>
      <c r="AI13" s="24" t="str">
        <f t="shared" si="7"/>
        <v>火</v>
      </c>
      <c r="AJ13" s="24"/>
      <c r="AK13" s="25">
        <f t="shared" si="19"/>
        <v>291</v>
      </c>
      <c r="AL13" s="24">
        <v>10</v>
      </c>
      <c r="AM13" s="24" t="str">
        <f>IF(AK13=294,"祝",VLOOKUP(MOD(AK13,7),$AX$4:$AY$10,2))</f>
        <v>金</v>
      </c>
      <c r="AN13" s="24"/>
      <c r="AO13" s="25">
        <f t="shared" si="21"/>
        <v>322</v>
      </c>
      <c r="AP13" s="24">
        <v>10</v>
      </c>
      <c r="AQ13" s="24" t="str">
        <f t="shared" si="8"/>
        <v>月</v>
      </c>
      <c r="AR13" s="24"/>
      <c r="AS13" s="25">
        <f t="shared" si="22"/>
        <v>351</v>
      </c>
      <c r="AT13" s="24">
        <v>10</v>
      </c>
      <c r="AU13" s="24" t="str">
        <f t="shared" si="9"/>
        <v>火</v>
      </c>
      <c r="AV13" s="24"/>
    </row>
    <row r="14" spans="1:54" ht="19.5" x14ac:dyDescent="0.4">
      <c r="A14">
        <f t="shared" si="10"/>
        <v>17</v>
      </c>
      <c r="B14" s="24">
        <v>11</v>
      </c>
      <c r="C14" s="24" t="str">
        <f t="shared" si="0"/>
        <v>木</v>
      </c>
      <c r="D14" s="24"/>
      <c r="E14" s="25">
        <f t="shared" si="11"/>
        <v>47</v>
      </c>
      <c r="F14" s="24">
        <v>11</v>
      </c>
      <c r="G14" s="24" t="str">
        <f t="shared" si="23"/>
        <v>木</v>
      </c>
      <c r="H14" s="24"/>
      <c r="I14" s="25">
        <f t="shared" si="12"/>
        <v>78</v>
      </c>
      <c r="J14" s="24">
        <v>11</v>
      </c>
      <c r="K14" s="24" t="str">
        <f t="shared" si="1"/>
        <v>火</v>
      </c>
      <c r="L14" s="24"/>
      <c r="M14" s="25">
        <f t="shared" si="13"/>
        <v>108</v>
      </c>
      <c r="N14" s="24">
        <v>11</v>
      </c>
      <c r="O14" s="24" t="str">
        <f t="shared" si="2"/>
        <v>木</v>
      </c>
      <c r="P14" s="24"/>
      <c r="Q14" s="25">
        <f t="shared" si="14"/>
        <v>139</v>
      </c>
      <c r="R14" s="24">
        <v>11</v>
      </c>
      <c r="S14" s="24" t="str">
        <f>IF($B$2=2020,VLOOKUP(MOD(Q14,7),$AX$4:$AY$10,2),IF($B$2=2019,VLOOKUP(MOD(Q14,7),$AX$4:$AY$10,2),"祝"))</f>
        <v>日</v>
      </c>
      <c r="T14" s="24"/>
      <c r="U14" s="25">
        <f t="shared" si="15"/>
        <v>170</v>
      </c>
      <c r="V14" s="24">
        <v>11</v>
      </c>
      <c r="W14" s="24" t="str">
        <f t="shared" si="4"/>
        <v>水</v>
      </c>
      <c r="X14" s="24"/>
      <c r="Y14" s="25">
        <f t="shared" si="16"/>
        <v>200</v>
      </c>
      <c r="Z14" s="24">
        <v>11</v>
      </c>
      <c r="AA14" s="24" t="str">
        <f>IF(Y14=203,"祝",VLOOKUP(MOD(Y14,7),$AX$4:$AY$10,2))</f>
        <v>金</v>
      </c>
      <c r="AB14" s="24"/>
      <c r="AC14" s="25">
        <f t="shared" si="17"/>
        <v>231</v>
      </c>
      <c r="AD14" s="24">
        <v>11</v>
      </c>
      <c r="AE14" s="24" t="str">
        <f t="shared" si="6"/>
        <v>月</v>
      </c>
      <c r="AF14" s="24"/>
      <c r="AG14" s="25">
        <f t="shared" si="18"/>
        <v>261</v>
      </c>
      <c r="AH14" s="24">
        <v>11</v>
      </c>
      <c r="AI14" s="24" t="str">
        <f t="shared" si="7"/>
        <v>水</v>
      </c>
      <c r="AJ14" s="24"/>
      <c r="AK14" s="25">
        <f t="shared" si="19"/>
        <v>292</v>
      </c>
      <c r="AL14" s="24">
        <v>11</v>
      </c>
      <c r="AM14" s="24" t="str">
        <f>IF(AK14=294,"祝",VLOOKUP(MOD(AK14,7),$AX$4:$AY$10,2))</f>
        <v>土</v>
      </c>
      <c r="AN14" s="24"/>
      <c r="AO14" s="25">
        <f t="shared" si="21"/>
        <v>323</v>
      </c>
      <c r="AP14" s="24">
        <v>11</v>
      </c>
      <c r="AQ14" s="24" t="str">
        <f>IF($B$2=2023,VLOOKUP(MOD(AO14,7),$AX$4:$AY$10,2),"祝")</f>
        <v>祝</v>
      </c>
      <c r="AR14" s="24"/>
      <c r="AS14" s="25">
        <f t="shared" si="22"/>
        <v>352</v>
      </c>
      <c r="AT14" s="24">
        <v>11</v>
      </c>
      <c r="AU14" s="24" t="str">
        <f t="shared" si="9"/>
        <v>水</v>
      </c>
      <c r="AV14" s="24"/>
    </row>
    <row r="15" spans="1:54" ht="19.5" x14ac:dyDescent="0.4">
      <c r="A15">
        <f t="shared" si="10"/>
        <v>18</v>
      </c>
      <c r="B15" s="24">
        <v>12</v>
      </c>
      <c r="C15" s="24" t="str">
        <f t="shared" si="0"/>
        <v>金</v>
      </c>
      <c r="D15" s="24"/>
      <c r="E15" s="25">
        <f t="shared" si="11"/>
        <v>48</v>
      </c>
      <c r="F15" s="24">
        <v>12</v>
      </c>
      <c r="G15" s="24" t="str">
        <f t="shared" si="23"/>
        <v>金</v>
      </c>
      <c r="H15" s="24"/>
      <c r="I15" s="25">
        <f t="shared" si="12"/>
        <v>79</v>
      </c>
      <c r="J15" s="24">
        <v>12</v>
      </c>
      <c r="K15" s="24" t="str">
        <f t="shared" si="1"/>
        <v>水</v>
      </c>
      <c r="L15" s="24"/>
      <c r="M15" s="25">
        <f t="shared" si="13"/>
        <v>109</v>
      </c>
      <c r="N15" s="24">
        <v>12</v>
      </c>
      <c r="O15" s="24" t="str">
        <f t="shared" si="2"/>
        <v>金</v>
      </c>
      <c r="P15" s="24"/>
      <c r="Q15" s="25">
        <f t="shared" si="14"/>
        <v>140</v>
      </c>
      <c r="R15" s="24">
        <v>12</v>
      </c>
      <c r="S15" s="24" t="str">
        <f>IF($B$2=2019,"祝",VLOOKUP(MOD(Q15,7),$AX$4:$AY$10,2))</f>
        <v>祝</v>
      </c>
      <c r="T15" s="24"/>
      <c r="U15" s="25">
        <f t="shared" si="15"/>
        <v>171</v>
      </c>
      <c r="V15" s="24">
        <v>12</v>
      </c>
      <c r="W15" s="24" t="str">
        <f t="shared" si="4"/>
        <v>木</v>
      </c>
      <c r="X15" s="24"/>
      <c r="Y15" s="25">
        <f t="shared" si="16"/>
        <v>201</v>
      </c>
      <c r="Z15" s="24">
        <v>12</v>
      </c>
      <c r="AA15" s="24" t="str">
        <f t="shared" si="5"/>
        <v>土</v>
      </c>
      <c r="AB15" s="24"/>
      <c r="AC15" s="25">
        <f t="shared" si="17"/>
        <v>232</v>
      </c>
      <c r="AD15" s="24">
        <v>12</v>
      </c>
      <c r="AE15" s="24" t="str">
        <f t="shared" si="6"/>
        <v>火</v>
      </c>
      <c r="AF15" s="24"/>
      <c r="AG15" s="25">
        <f t="shared" si="18"/>
        <v>262</v>
      </c>
      <c r="AH15" s="24">
        <v>12</v>
      </c>
      <c r="AI15" s="24" t="str">
        <f t="shared" si="7"/>
        <v>木</v>
      </c>
      <c r="AJ15" s="24"/>
      <c r="AK15" s="25">
        <f t="shared" si="19"/>
        <v>293</v>
      </c>
      <c r="AL15" s="24">
        <v>12</v>
      </c>
      <c r="AM15" s="24" t="str">
        <f t="shared" si="20"/>
        <v>日</v>
      </c>
      <c r="AN15" s="24"/>
      <c r="AO15" s="25">
        <f t="shared" si="21"/>
        <v>324</v>
      </c>
      <c r="AP15" s="24">
        <v>12</v>
      </c>
      <c r="AQ15" s="24" t="str">
        <f>IF($B$2=2023,"祝",VLOOKUP(MOD(AO15,7),$AX$4:$AY$10,2))</f>
        <v>水</v>
      </c>
      <c r="AR15" s="24"/>
      <c r="AS15" s="25">
        <f t="shared" si="22"/>
        <v>353</v>
      </c>
      <c r="AT15" s="24">
        <v>12</v>
      </c>
      <c r="AU15" s="24" t="str">
        <f t="shared" si="9"/>
        <v>木</v>
      </c>
      <c r="AV15" s="24"/>
    </row>
    <row r="16" spans="1:54" ht="19.5" x14ac:dyDescent="0.4">
      <c r="A16">
        <f t="shared" si="10"/>
        <v>19</v>
      </c>
      <c r="B16" s="24">
        <v>13</v>
      </c>
      <c r="C16" s="24" t="str">
        <f t="shared" si="0"/>
        <v>土</v>
      </c>
      <c r="D16" s="24"/>
      <c r="E16" s="25">
        <f t="shared" si="11"/>
        <v>49</v>
      </c>
      <c r="F16" s="24">
        <v>13</v>
      </c>
      <c r="G16" s="24" t="str">
        <f t="shared" si="23"/>
        <v>土</v>
      </c>
      <c r="H16" s="24"/>
      <c r="I16" s="25">
        <f t="shared" si="12"/>
        <v>80</v>
      </c>
      <c r="J16" s="24">
        <v>13</v>
      </c>
      <c r="K16" s="24" t="str">
        <f t="shared" si="1"/>
        <v>木</v>
      </c>
      <c r="L16" s="24"/>
      <c r="M16" s="25">
        <f t="shared" si="13"/>
        <v>110</v>
      </c>
      <c r="N16" s="24">
        <v>13</v>
      </c>
      <c r="O16" s="24" t="str">
        <f t="shared" si="2"/>
        <v>土</v>
      </c>
      <c r="P16" s="24"/>
      <c r="Q16" s="25">
        <f t="shared" si="14"/>
        <v>141</v>
      </c>
      <c r="R16" s="24">
        <v>13</v>
      </c>
      <c r="S16" s="24" t="str">
        <f t="shared" si="3"/>
        <v>火</v>
      </c>
      <c r="T16" s="24"/>
      <c r="U16" s="25">
        <f t="shared" si="15"/>
        <v>172</v>
      </c>
      <c r="V16" s="24">
        <v>13</v>
      </c>
      <c r="W16" s="24" t="str">
        <f t="shared" si="4"/>
        <v>金</v>
      </c>
      <c r="X16" s="24"/>
      <c r="Y16" s="25">
        <f t="shared" si="16"/>
        <v>202</v>
      </c>
      <c r="Z16" s="24">
        <v>13</v>
      </c>
      <c r="AA16" s="24" t="str">
        <f t="shared" si="5"/>
        <v>日</v>
      </c>
      <c r="AB16" s="24"/>
      <c r="AC16" s="25">
        <f t="shared" si="17"/>
        <v>233</v>
      </c>
      <c r="AD16" s="24">
        <v>13</v>
      </c>
      <c r="AE16" s="24" t="str">
        <f t="shared" si="6"/>
        <v>水</v>
      </c>
      <c r="AF16" s="24"/>
      <c r="AG16" s="25">
        <f t="shared" si="18"/>
        <v>263</v>
      </c>
      <c r="AH16" s="24">
        <v>13</v>
      </c>
      <c r="AI16" s="24" t="str">
        <f t="shared" si="7"/>
        <v>金</v>
      </c>
      <c r="AJ16" s="24"/>
      <c r="AK16" s="25">
        <f t="shared" si="19"/>
        <v>294</v>
      </c>
      <c r="AL16" s="24">
        <v>13</v>
      </c>
      <c r="AM16" s="24" t="str">
        <f>IF(AK16=294,"祝",VLOOKUP(MOD(AK16,7),$AX$4:$AY$10,2))</f>
        <v>祝</v>
      </c>
      <c r="AN16" s="24"/>
      <c r="AO16" s="25">
        <f t="shared" si="21"/>
        <v>325</v>
      </c>
      <c r="AP16" s="24">
        <v>13</v>
      </c>
      <c r="AQ16" s="24" t="str">
        <f t="shared" si="8"/>
        <v>木</v>
      </c>
      <c r="AR16" s="24"/>
      <c r="AS16" s="25">
        <f t="shared" si="22"/>
        <v>354</v>
      </c>
      <c r="AT16" s="24">
        <v>13</v>
      </c>
      <c r="AU16" s="24" t="str">
        <f t="shared" si="9"/>
        <v>金</v>
      </c>
      <c r="AV16" s="24"/>
    </row>
    <row r="17" spans="1:48" ht="19.5" x14ac:dyDescent="0.4">
      <c r="A17">
        <f t="shared" si="10"/>
        <v>20</v>
      </c>
      <c r="B17" s="24">
        <v>14</v>
      </c>
      <c r="C17" s="24" t="str">
        <f t="shared" si="0"/>
        <v>日</v>
      </c>
      <c r="D17" s="24"/>
      <c r="E17" s="25">
        <f t="shared" si="11"/>
        <v>50</v>
      </c>
      <c r="F17" s="24">
        <v>14</v>
      </c>
      <c r="G17" s="24" t="str">
        <f t="shared" si="23"/>
        <v>日</v>
      </c>
      <c r="H17" s="24"/>
      <c r="I17" s="25">
        <f t="shared" si="12"/>
        <v>81</v>
      </c>
      <c r="J17" s="24">
        <v>14</v>
      </c>
      <c r="K17" s="24" t="str">
        <f t="shared" si="1"/>
        <v>金</v>
      </c>
      <c r="L17" s="24"/>
      <c r="M17" s="25">
        <f t="shared" si="13"/>
        <v>111</v>
      </c>
      <c r="N17" s="24">
        <v>14</v>
      </c>
      <c r="O17" s="24" t="str">
        <f t="shared" si="2"/>
        <v>日</v>
      </c>
      <c r="P17" s="24"/>
      <c r="Q17" s="25">
        <f t="shared" si="14"/>
        <v>142</v>
      </c>
      <c r="R17" s="24">
        <v>14</v>
      </c>
      <c r="S17" s="24" t="str">
        <f t="shared" si="3"/>
        <v>水</v>
      </c>
      <c r="T17" s="24"/>
      <c r="U17" s="25">
        <f t="shared" si="15"/>
        <v>173</v>
      </c>
      <c r="V17" s="24">
        <v>14</v>
      </c>
      <c r="W17" s="24" t="str">
        <f t="shared" si="4"/>
        <v>土</v>
      </c>
      <c r="X17" s="24"/>
      <c r="Y17" s="25">
        <f t="shared" si="16"/>
        <v>203</v>
      </c>
      <c r="Z17" s="24">
        <v>14</v>
      </c>
      <c r="AA17" s="24" t="str">
        <f>IF(Y17=203,"祝",VLOOKUP(MOD(Y17,7),$AX$4:$AY$10,2))</f>
        <v>祝</v>
      </c>
      <c r="AB17" s="24"/>
      <c r="AC17" s="25">
        <f t="shared" si="17"/>
        <v>234</v>
      </c>
      <c r="AD17" s="24">
        <v>14</v>
      </c>
      <c r="AE17" s="24" t="str">
        <f t="shared" si="6"/>
        <v>木</v>
      </c>
      <c r="AF17" s="24"/>
      <c r="AG17" s="25">
        <f t="shared" si="18"/>
        <v>264</v>
      </c>
      <c r="AH17" s="24">
        <v>14</v>
      </c>
      <c r="AI17" s="24" t="str">
        <f t="shared" si="7"/>
        <v>土</v>
      </c>
      <c r="AJ17" s="24"/>
      <c r="AK17" s="25">
        <f t="shared" si="19"/>
        <v>295</v>
      </c>
      <c r="AL17" s="24">
        <v>14</v>
      </c>
      <c r="AM17" s="24" t="str">
        <f>IF(AK17=301,"祝",VLOOKUP(MOD(AK17,7),$AX$4:$AY$10,2))</f>
        <v>火</v>
      </c>
      <c r="AN17" s="24"/>
      <c r="AO17" s="25">
        <f t="shared" si="21"/>
        <v>326</v>
      </c>
      <c r="AP17" s="24">
        <v>14</v>
      </c>
      <c r="AQ17" s="24" t="str">
        <f t="shared" si="8"/>
        <v>金</v>
      </c>
      <c r="AR17" s="24"/>
      <c r="AS17" s="25">
        <f t="shared" si="22"/>
        <v>355</v>
      </c>
      <c r="AT17" s="24">
        <v>14</v>
      </c>
      <c r="AU17" s="24" t="str">
        <f t="shared" si="9"/>
        <v>土</v>
      </c>
      <c r="AV17" s="24"/>
    </row>
    <row r="18" spans="1:48" ht="19.5" x14ac:dyDescent="0.4">
      <c r="A18">
        <f t="shared" si="10"/>
        <v>21</v>
      </c>
      <c r="B18" s="24">
        <v>15</v>
      </c>
      <c r="C18" s="24" t="str">
        <f t="shared" si="0"/>
        <v>月</v>
      </c>
      <c r="D18" s="24"/>
      <c r="E18" s="25">
        <f t="shared" si="11"/>
        <v>51</v>
      </c>
      <c r="F18" s="24">
        <v>15</v>
      </c>
      <c r="G18" s="24" t="str">
        <f t="shared" si="23"/>
        <v>月</v>
      </c>
      <c r="H18" s="24"/>
      <c r="I18" s="25">
        <f t="shared" si="12"/>
        <v>82</v>
      </c>
      <c r="J18" s="24">
        <v>15</v>
      </c>
      <c r="K18" s="24" t="str">
        <f t="shared" si="1"/>
        <v>土</v>
      </c>
      <c r="L18" s="24"/>
      <c r="M18" s="25">
        <f t="shared" si="13"/>
        <v>112</v>
      </c>
      <c r="N18" s="24">
        <v>15</v>
      </c>
      <c r="O18" s="24" t="str">
        <f>IF(M18=112,"祝",VLOOKUP(MOD(M18,7),$AX$4:$AY$10,2))</f>
        <v>祝</v>
      </c>
      <c r="P18" s="24"/>
      <c r="Q18" s="25">
        <f t="shared" si="14"/>
        <v>143</v>
      </c>
      <c r="R18" s="24">
        <v>15</v>
      </c>
      <c r="S18" s="24" t="str">
        <f t="shared" si="3"/>
        <v>木</v>
      </c>
      <c r="T18" s="24"/>
      <c r="U18" s="25">
        <f t="shared" si="15"/>
        <v>174</v>
      </c>
      <c r="V18" s="24">
        <v>15</v>
      </c>
      <c r="W18" s="24" t="str">
        <f t="shared" ref="W18:W23" si="24">IF(U18=182,"祝",VLOOKUP(MOD(U18,7),$AX$4:$AY$10,2))</f>
        <v>日</v>
      </c>
      <c r="X18" s="24"/>
      <c r="Y18" s="25">
        <f t="shared" si="16"/>
        <v>204</v>
      </c>
      <c r="Z18" s="24">
        <v>15</v>
      </c>
      <c r="AA18" s="24" t="str">
        <f t="shared" si="5"/>
        <v>火</v>
      </c>
      <c r="AB18" s="24"/>
      <c r="AC18" s="25">
        <f t="shared" si="17"/>
        <v>235</v>
      </c>
      <c r="AD18" s="24">
        <v>15</v>
      </c>
      <c r="AE18" s="24" t="str">
        <f t="shared" si="6"/>
        <v>金</v>
      </c>
      <c r="AF18" s="24"/>
      <c r="AG18" s="25">
        <f t="shared" si="18"/>
        <v>265</v>
      </c>
      <c r="AH18" s="24">
        <v>15</v>
      </c>
      <c r="AI18" s="24" t="str">
        <f t="shared" si="7"/>
        <v>日</v>
      </c>
      <c r="AJ18" s="24"/>
      <c r="AK18" s="25">
        <f t="shared" si="19"/>
        <v>296</v>
      </c>
      <c r="AL18" s="24">
        <v>15</v>
      </c>
      <c r="AM18" s="24" t="str">
        <f t="shared" si="20"/>
        <v>水</v>
      </c>
      <c r="AN18" s="24"/>
      <c r="AO18" s="25">
        <f t="shared" si="21"/>
        <v>327</v>
      </c>
      <c r="AP18" s="24">
        <v>15</v>
      </c>
      <c r="AQ18" s="24" t="str">
        <f t="shared" si="8"/>
        <v>土</v>
      </c>
      <c r="AR18" s="24"/>
      <c r="AS18" s="25">
        <f t="shared" si="22"/>
        <v>356</v>
      </c>
      <c r="AT18" s="24">
        <v>15</v>
      </c>
      <c r="AU18" s="24" t="str">
        <f t="shared" si="9"/>
        <v>日</v>
      </c>
      <c r="AV18" s="24"/>
    </row>
    <row r="19" spans="1:48" ht="19.5" x14ac:dyDescent="0.4">
      <c r="A19">
        <f t="shared" si="10"/>
        <v>22</v>
      </c>
      <c r="B19" s="24">
        <v>16</v>
      </c>
      <c r="C19" s="24" t="str">
        <f t="shared" si="0"/>
        <v>火</v>
      </c>
      <c r="D19" s="24"/>
      <c r="E19" s="25">
        <f t="shared" si="11"/>
        <v>52</v>
      </c>
      <c r="F19" s="24">
        <v>16</v>
      </c>
      <c r="G19" s="24" t="str">
        <f t="shared" si="23"/>
        <v>火</v>
      </c>
      <c r="H19" s="24"/>
      <c r="I19" s="25">
        <f t="shared" si="12"/>
        <v>83</v>
      </c>
      <c r="J19" s="24">
        <v>16</v>
      </c>
      <c r="K19" s="24" t="str">
        <f t="shared" si="1"/>
        <v>日</v>
      </c>
      <c r="L19" s="24"/>
      <c r="M19" s="25">
        <f t="shared" si="13"/>
        <v>113</v>
      </c>
      <c r="N19" s="24">
        <v>16</v>
      </c>
      <c r="O19" s="24" t="str">
        <f>IF(M19=119,"祝",VLOOKUP(MOD(M19,7),$AX$4:$AY$10,2))</f>
        <v>火</v>
      </c>
      <c r="P19" s="24"/>
      <c r="Q19" s="25">
        <f t="shared" si="14"/>
        <v>144</v>
      </c>
      <c r="R19" s="24">
        <v>16</v>
      </c>
      <c r="S19" s="24" t="str">
        <f t="shared" si="3"/>
        <v>金</v>
      </c>
      <c r="T19" s="24"/>
      <c r="U19" s="25">
        <f t="shared" si="15"/>
        <v>175</v>
      </c>
      <c r="V19" s="24">
        <v>16</v>
      </c>
      <c r="W19" s="24" t="str">
        <f>IF(U19=175,"祝",VLOOKUP(MOD(U19,7),$AX$4:$AY$10,2))</f>
        <v>祝</v>
      </c>
      <c r="X19" s="24"/>
      <c r="Y19" s="25">
        <f t="shared" si="16"/>
        <v>205</v>
      </c>
      <c r="Z19" s="24">
        <v>16</v>
      </c>
      <c r="AA19" s="24" t="str">
        <f t="shared" si="5"/>
        <v>水</v>
      </c>
      <c r="AB19" s="24"/>
      <c r="AC19" s="25">
        <f t="shared" si="17"/>
        <v>236</v>
      </c>
      <c r="AD19" s="24">
        <v>16</v>
      </c>
      <c r="AE19" s="24" t="str">
        <f t="shared" si="6"/>
        <v>土</v>
      </c>
      <c r="AF19" s="24"/>
      <c r="AG19" s="25">
        <f t="shared" si="18"/>
        <v>266</v>
      </c>
      <c r="AH19" s="24">
        <v>16</v>
      </c>
      <c r="AI19" s="24" t="str">
        <f t="shared" si="7"/>
        <v>月</v>
      </c>
      <c r="AJ19" s="24"/>
      <c r="AK19" s="25">
        <f t="shared" si="19"/>
        <v>297</v>
      </c>
      <c r="AL19" s="24">
        <v>16</v>
      </c>
      <c r="AM19" s="24" t="str">
        <f t="shared" si="20"/>
        <v>木</v>
      </c>
      <c r="AN19" s="24"/>
      <c r="AO19" s="25">
        <f t="shared" si="21"/>
        <v>328</v>
      </c>
      <c r="AP19" s="24">
        <v>16</v>
      </c>
      <c r="AQ19" s="24" t="str">
        <f t="shared" si="8"/>
        <v>日</v>
      </c>
      <c r="AR19" s="24"/>
      <c r="AS19" s="25">
        <f t="shared" si="22"/>
        <v>357</v>
      </c>
      <c r="AT19" s="24">
        <v>16</v>
      </c>
      <c r="AU19" s="24" t="str">
        <f t="shared" si="9"/>
        <v>月</v>
      </c>
      <c r="AV19" s="24"/>
    </row>
    <row r="20" spans="1:48" ht="19.5" x14ac:dyDescent="0.4">
      <c r="A20">
        <f t="shared" si="10"/>
        <v>23</v>
      </c>
      <c r="B20" s="24">
        <v>17</v>
      </c>
      <c r="C20" s="24" t="str">
        <f t="shared" si="0"/>
        <v>水</v>
      </c>
      <c r="D20" s="24"/>
      <c r="E20" s="25">
        <f t="shared" si="11"/>
        <v>53</v>
      </c>
      <c r="F20" s="24">
        <v>17</v>
      </c>
      <c r="G20" s="24" t="str">
        <f t="shared" si="23"/>
        <v>水</v>
      </c>
      <c r="H20" s="24"/>
      <c r="I20" s="25">
        <f t="shared" si="12"/>
        <v>84</v>
      </c>
      <c r="J20" s="24">
        <v>17</v>
      </c>
      <c r="K20" s="24" t="str">
        <f t="shared" si="1"/>
        <v>月</v>
      </c>
      <c r="L20" s="24"/>
      <c r="M20" s="25">
        <f t="shared" si="13"/>
        <v>114</v>
      </c>
      <c r="N20" s="24">
        <v>17</v>
      </c>
      <c r="O20" s="24" t="str">
        <f>IF(M20=119,"祝",VLOOKUP(MOD(M20,7),$AX$4:$AY$10,2))</f>
        <v>水</v>
      </c>
      <c r="P20" s="24"/>
      <c r="Q20" s="25">
        <f t="shared" si="14"/>
        <v>145</v>
      </c>
      <c r="R20" s="24">
        <v>17</v>
      </c>
      <c r="S20" s="24" t="str">
        <f t="shared" si="3"/>
        <v>土</v>
      </c>
      <c r="T20" s="24"/>
      <c r="U20" s="25">
        <f t="shared" si="15"/>
        <v>176</v>
      </c>
      <c r="V20" s="24">
        <v>17</v>
      </c>
      <c r="W20" s="24" t="str">
        <f t="shared" si="24"/>
        <v>火</v>
      </c>
      <c r="X20" s="24"/>
      <c r="Y20" s="25">
        <f t="shared" si="16"/>
        <v>206</v>
      </c>
      <c r="Z20" s="24">
        <v>17</v>
      </c>
      <c r="AA20" s="24" t="str">
        <f t="shared" si="5"/>
        <v>木</v>
      </c>
      <c r="AB20" s="24"/>
      <c r="AC20" s="25">
        <f t="shared" si="17"/>
        <v>237</v>
      </c>
      <c r="AD20" s="24">
        <v>17</v>
      </c>
      <c r="AE20" s="24" t="str">
        <f t="shared" si="6"/>
        <v>日</v>
      </c>
      <c r="AF20" s="24"/>
      <c r="AG20" s="25">
        <f t="shared" si="18"/>
        <v>267</v>
      </c>
      <c r="AH20" s="24">
        <v>17</v>
      </c>
      <c r="AI20" s="24" t="str">
        <f t="shared" si="7"/>
        <v>火</v>
      </c>
      <c r="AJ20" s="24"/>
      <c r="AK20" s="25">
        <f t="shared" si="19"/>
        <v>298</v>
      </c>
      <c r="AL20" s="24">
        <v>17</v>
      </c>
      <c r="AM20" s="24" t="str">
        <f t="shared" si="20"/>
        <v>金</v>
      </c>
      <c r="AN20" s="24"/>
      <c r="AO20" s="25">
        <f t="shared" si="21"/>
        <v>329</v>
      </c>
      <c r="AP20" s="24">
        <v>17</v>
      </c>
      <c r="AQ20" s="24" t="str">
        <f t="shared" si="8"/>
        <v>月</v>
      </c>
      <c r="AR20" s="24"/>
      <c r="AS20" s="25">
        <f t="shared" si="22"/>
        <v>358</v>
      </c>
      <c r="AT20" s="24">
        <v>17</v>
      </c>
      <c r="AU20" s="24" t="str">
        <f t="shared" si="9"/>
        <v>火</v>
      </c>
      <c r="AV20" s="24"/>
    </row>
    <row r="21" spans="1:48" ht="19.5" x14ac:dyDescent="0.4">
      <c r="A21">
        <f t="shared" si="10"/>
        <v>24</v>
      </c>
      <c r="B21" s="24">
        <v>18</v>
      </c>
      <c r="C21" s="24" t="str">
        <f t="shared" si="0"/>
        <v>木</v>
      </c>
      <c r="D21" s="24"/>
      <c r="E21" s="25">
        <f t="shared" si="11"/>
        <v>54</v>
      </c>
      <c r="F21" s="24">
        <v>18</v>
      </c>
      <c r="G21" s="24" t="str">
        <f t="shared" si="23"/>
        <v>木</v>
      </c>
      <c r="H21" s="24"/>
      <c r="I21" s="25">
        <f t="shared" si="12"/>
        <v>85</v>
      </c>
      <c r="J21" s="24">
        <v>18</v>
      </c>
      <c r="K21" s="24" t="str">
        <f t="shared" si="1"/>
        <v>火</v>
      </c>
      <c r="L21" s="24"/>
      <c r="M21" s="25">
        <f t="shared" si="13"/>
        <v>115</v>
      </c>
      <c r="N21" s="24">
        <v>18</v>
      </c>
      <c r="O21" s="24" t="str">
        <f>IF(M21=119,"祝",VLOOKUP(MOD(M21,7),$AX$4:$AY$10,2))</f>
        <v>木</v>
      </c>
      <c r="P21" s="24"/>
      <c r="Q21" s="25">
        <f t="shared" si="14"/>
        <v>146</v>
      </c>
      <c r="R21" s="24">
        <v>18</v>
      </c>
      <c r="S21" s="24" t="str">
        <f t="shared" si="3"/>
        <v>日</v>
      </c>
      <c r="T21" s="24"/>
      <c r="U21" s="25">
        <f t="shared" si="15"/>
        <v>177</v>
      </c>
      <c r="V21" s="24">
        <v>18</v>
      </c>
      <c r="W21" s="24" t="str">
        <f>IF(U21=182,"祝",VLOOKUP(MOD(U21,7),$AX$4:$AY$10,2))</f>
        <v>水</v>
      </c>
      <c r="X21" s="24"/>
      <c r="Y21" s="25">
        <f t="shared" si="16"/>
        <v>207</v>
      </c>
      <c r="Z21" s="24">
        <v>18</v>
      </c>
      <c r="AA21" s="24" t="str">
        <f t="shared" si="5"/>
        <v>金</v>
      </c>
      <c r="AB21" s="24"/>
      <c r="AC21" s="25">
        <f t="shared" si="17"/>
        <v>238</v>
      </c>
      <c r="AD21" s="24">
        <v>18</v>
      </c>
      <c r="AE21" s="24" t="str">
        <f t="shared" si="6"/>
        <v>月</v>
      </c>
      <c r="AF21" s="24"/>
      <c r="AG21" s="25">
        <f t="shared" si="18"/>
        <v>268</v>
      </c>
      <c r="AH21" s="24">
        <v>18</v>
      </c>
      <c r="AI21" s="24" t="str">
        <f t="shared" si="7"/>
        <v>水</v>
      </c>
      <c r="AJ21" s="24"/>
      <c r="AK21" s="25">
        <f t="shared" si="19"/>
        <v>299</v>
      </c>
      <c r="AL21" s="24">
        <v>18</v>
      </c>
      <c r="AM21" s="24" t="str">
        <f t="shared" si="20"/>
        <v>土</v>
      </c>
      <c r="AN21" s="24"/>
      <c r="AO21" s="25">
        <f t="shared" si="21"/>
        <v>330</v>
      </c>
      <c r="AP21" s="24">
        <v>18</v>
      </c>
      <c r="AQ21" s="24" t="str">
        <f t="shared" si="8"/>
        <v>火</v>
      </c>
      <c r="AR21" s="24"/>
      <c r="AS21" s="25">
        <f t="shared" si="22"/>
        <v>359</v>
      </c>
      <c r="AT21" s="24">
        <v>18</v>
      </c>
      <c r="AU21" s="24" t="str">
        <f t="shared" si="9"/>
        <v>水</v>
      </c>
      <c r="AV21" s="24"/>
    </row>
    <row r="22" spans="1:48" ht="19.5" x14ac:dyDescent="0.4">
      <c r="A22">
        <f t="shared" si="10"/>
        <v>25</v>
      </c>
      <c r="B22" s="24">
        <v>19</v>
      </c>
      <c r="C22" s="24" t="str">
        <f t="shared" si="0"/>
        <v>金</v>
      </c>
      <c r="D22" s="24"/>
      <c r="E22" s="25">
        <f t="shared" si="11"/>
        <v>55</v>
      </c>
      <c r="F22" s="24">
        <v>19</v>
      </c>
      <c r="G22" s="24" t="str">
        <f t="shared" si="23"/>
        <v>金</v>
      </c>
      <c r="H22" s="24"/>
      <c r="I22" s="25">
        <f t="shared" si="12"/>
        <v>86</v>
      </c>
      <c r="J22" s="24">
        <v>19</v>
      </c>
      <c r="K22" s="24" t="str">
        <f t="shared" si="1"/>
        <v>水</v>
      </c>
      <c r="L22" s="24"/>
      <c r="M22" s="25">
        <f t="shared" si="13"/>
        <v>116</v>
      </c>
      <c r="N22" s="24">
        <v>19</v>
      </c>
      <c r="O22" s="24" t="str">
        <f>IF(M22=119,"祝",VLOOKUP(MOD(M22,7),$AX$4:$AY$10,2))</f>
        <v>金</v>
      </c>
      <c r="P22" s="24"/>
      <c r="Q22" s="25">
        <f t="shared" si="14"/>
        <v>147</v>
      </c>
      <c r="R22" s="24">
        <v>19</v>
      </c>
      <c r="S22" s="24" t="str">
        <f t="shared" si="3"/>
        <v>月</v>
      </c>
      <c r="T22" s="24"/>
      <c r="U22" s="25">
        <f t="shared" si="15"/>
        <v>178</v>
      </c>
      <c r="V22" s="24">
        <v>19</v>
      </c>
      <c r="W22" s="24" t="str">
        <f t="shared" si="24"/>
        <v>木</v>
      </c>
      <c r="X22" s="24"/>
      <c r="Y22" s="25">
        <f t="shared" si="16"/>
        <v>208</v>
      </c>
      <c r="Z22" s="24">
        <v>19</v>
      </c>
      <c r="AA22" s="24" t="str">
        <f t="shared" si="5"/>
        <v>土</v>
      </c>
      <c r="AB22" s="24"/>
      <c r="AC22" s="25">
        <f t="shared" si="17"/>
        <v>239</v>
      </c>
      <c r="AD22" s="24">
        <v>19</v>
      </c>
      <c r="AE22" s="24" t="str">
        <f t="shared" si="6"/>
        <v>火</v>
      </c>
      <c r="AF22" s="24"/>
      <c r="AG22" s="25">
        <f t="shared" si="18"/>
        <v>269</v>
      </c>
      <c r="AH22" s="24">
        <v>19</v>
      </c>
      <c r="AI22" s="24" t="str">
        <f t="shared" si="7"/>
        <v>木</v>
      </c>
      <c r="AJ22" s="24"/>
      <c r="AK22" s="25">
        <f t="shared" si="19"/>
        <v>300</v>
      </c>
      <c r="AL22" s="24">
        <v>19</v>
      </c>
      <c r="AM22" s="24" t="str">
        <f t="shared" si="20"/>
        <v>日</v>
      </c>
      <c r="AN22" s="24"/>
      <c r="AO22" s="25">
        <f t="shared" si="21"/>
        <v>331</v>
      </c>
      <c r="AP22" s="24">
        <v>19</v>
      </c>
      <c r="AQ22" s="24" t="str">
        <f t="shared" si="8"/>
        <v>水</v>
      </c>
      <c r="AR22" s="24"/>
      <c r="AS22" s="25">
        <f t="shared" si="22"/>
        <v>360</v>
      </c>
      <c r="AT22" s="24">
        <v>19</v>
      </c>
      <c r="AU22" s="24" t="str">
        <f t="shared" si="9"/>
        <v>木</v>
      </c>
      <c r="AV22" s="24"/>
    </row>
    <row r="23" spans="1:48" ht="19.5" x14ac:dyDescent="0.4">
      <c r="A23">
        <f t="shared" si="10"/>
        <v>26</v>
      </c>
      <c r="B23" s="24">
        <v>20</v>
      </c>
      <c r="C23" s="24" t="str">
        <f t="shared" si="0"/>
        <v>土</v>
      </c>
      <c r="D23" s="24"/>
      <c r="E23" s="25">
        <f t="shared" si="11"/>
        <v>56</v>
      </c>
      <c r="F23" s="24">
        <v>20</v>
      </c>
      <c r="G23" s="24" t="str">
        <f t="shared" si="23"/>
        <v>土</v>
      </c>
      <c r="H23" s="24"/>
      <c r="I23" s="25">
        <f t="shared" si="12"/>
        <v>87</v>
      </c>
      <c r="J23" s="24">
        <v>20</v>
      </c>
      <c r="K23" s="24" t="str">
        <f t="shared" si="1"/>
        <v>木</v>
      </c>
      <c r="L23" s="24"/>
      <c r="M23" s="25">
        <f t="shared" si="13"/>
        <v>117</v>
      </c>
      <c r="N23" s="24">
        <v>20</v>
      </c>
      <c r="O23" s="24" t="str">
        <f>VLOOKUP(MOD(M23,7),$AX$4:$AY$10,2)</f>
        <v>土</v>
      </c>
      <c r="P23" s="24"/>
      <c r="Q23" s="25">
        <f t="shared" si="14"/>
        <v>148</v>
      </c>
      <c r="R23" s="24">
        <v>20</v>
      </c>
      <c r="S23" s="24" t="str">
        <f t="shared" si="3"/>
        <v>火</v>
      </c>
      <c r="T23" s="24"/>
      <c r="U23" s="25">
        <f t="shared" si="15"/>
        <v>179</v>
      </c>
      <c r="V23" s="24">
        <v>20</v>
      </c>
      <c r="W23" s="24" t="str">
        <f t="shared" si="24"/>
        <v>金</v>
      </c>
      <c r="X23" s="24"/>
      <c r="Y23" s="25">
        <f t="shared" si="16"/>
        <v>209</v>
      </c>
      <c r="Z23" s="24">
        <v>20</v>
      </c>
      <c r="AA23" s="24" t="str">
        <f t="shared" si="5"/>
        <v>日</v>
      </c>
      <c r="AB23" s="24"/>
      <c r="AC23" s="25">
        <f t="shared" si="17"/>
        <v>240</v>
      </c>
      <c r="AD23" s="24">
        <v>20</v>
      </c>
      <c r="AE23" s="24" t="str">
        <f t="shared" si="6"/>
        <v>水</v>
      </c>
      <c r="AF23" s="24"/>
      <c r="AG23" s="25">
        <f t="shared" si="18"/>
        <v>270</v>
      </c>
      <c r="AH23" s="24">
        <v>20</v>
      </c>
      <c r="AI23" s="24" t="str">
        <f t="shared" si="7"/>
        <v>金</v>
      </c>
      <c r="AJ23" s="24"/>
      <c r="AK23" s="25">
        <f t="shared" si="19"/>
        <v>301</v>
      </c>
      <c r="AL23" s="24">
        <v>20</v>
      </c>
      <c r="AM23" s="24" t="str">
        <f t="shared" si="20"/>
        <v>月</v>
      </c>
      <c r="AN23" s="24"/>
      <c r="AO23" s="25">
        <f t="shared" si="21"/>
        <v>332</v>
      </c>
      <c r="AP23" s="24">
        <v>20</v>
      </c>
      <c r="AQ23" s="24" t="str">
        <f t="shared" si="8"/>
        <v>木</v>
      </c>
      <c r="AR23" s="24"/>
      <c r="AS23" s="25">
        <f t="shared" si="22"/>
        <v>361</v>
      </c>
      <c r="AT23" s="24">
        <v>20</v>
      </c>
      <c r="AU23" s="24" t="str">
        <f t="shared" si="9"/>
        <v>金</v>
      </c>
      <c r="AV23" s="24"/>
    </row>
    <row r="24" spans="1:48" ht="19.5" x14ac:dyDescent="0.4">
      <c r="A24">
        <f t="shared" si="10"/>
        <v>27</v>
      </c>
      <c r="B24" s="24">
        <v>21</v>
      </c>
      <c r="C24" s="24" t="str">
        <f t="shared" si="0"/>
        <v>日</v>
      </c>
      <c r="D24" s="24"/>
      <c r="E24" s="25">
        <f t="shared" si="11"/>
        <v>57</v>
      </c>
      <c r="F24" s="24">
        <v>21</v>
      </c>
      <c r="G24" s="24" t="str">
        <f t="shared" si="23"/>
        <v>日</v>
      </c>
      <c r="H24" s="24"/>
      <c r="I24" s="25">
        <f t="shared" si="12"/>
        <v>88</v>
      </c>
      <c r="J24" s="24">
        <v>21</v>
      </c>
      <c r="K24" s="24" t="str">
        <f t="shared" si="1"/>
        <v>金</v>
      </c>
      <c r="L24" s="24"/>
      <c r="M24" s="25">
        <f t="shared" si="13"/>
        <v>118</v>
      </c>
      <c r="N24" s="24">
        <v>21</v>
      </c>
      <c r="O24" s="24" t="str">
        <f t="shared" si="2"/>
        <v>日</v>
      </c>
      <c r="P24" s="24"/>
      <c r="Q24" s="25">
        <f t="shared" si="14"/>
        <v>149</v>
      </c>
      <c r="R24" s="24">
        <v>21</v>
      </c>
      <c r="S24" s="24" t="str">
        <f t="shared" si="3"/>
        <v>水</v>
      </c>
      <c r="T24" s="24"/>
      <c r="U24" s="25">
        <f t="shared" si="15"/>
        <v>180</v>
      </c>
      <c r="V24" s="24">
        <v>21</v>
      </c>
      <c r="W24" s="24" t="str">
        <f>IF(U24=182,"祝",VLOOKUP(MOD(U24,7),$AX$4:$AY$10,2))</f>
        <v>土</v>
      </c>
      <c r="X24" s="24"/>
      <c r="Y24" s="25">
        <f t="shared" si="16"/>
        <v>210</v>
      </c>
      <c r="Z24" s="24">
        <v>21</v>
      </c>
      <c r="AA24" s="24" t="str">
        <f t="shared" si="5"/>
        <v>月</v>
      </c>
      <c r="AB24" s="24"/>
      <c r="AC24" s="25">
        <f t="shared" si="17"/>
        <v>241</v>
      </c>
      <c r="AD24" s="24">
        <v>21</v>
      </c>
      <c r="AE24" s="24" t="str">
        <f t="shared" si="6"/>
        <v>木</v>
      </c>
      <c r="AF24" s="24"/>
      <c r="AG24" s="25">
        <f t="shared" si="18"/>
        <v>271</v>
      </c>
      <c r="AH24" s="24">
        <v>21</v>
      </c>
      <c r="AI24" s="24" t="str">
        <f t="shared" si="7"/>
        <v>土</v>
      </c>
      <c r="AJ24" s="24"/>
      <c r="AK24" s="25">
        <f t="shared" si="19"/>
        <v>302</v>
      </c>
      <c r="AL24" s="24">
        <v>21</v>
      </c>
      <c r="AM24" s="24" t="str">
        <f t="shared" si="20"/>
        <v>火</v>
      </c>
      <c r="AN24" s="24"/>
      <c r="AO24" s="25">
        <f t="shared" si="21"/>
        <v>333</v>
      </c>
      <c r="AP24" s="24">
        <v>21</v>
      </c>
      <c r="AQ24" s="24" t="str">
        <f t="shared" si="8"/>
        <v>金</v>
      </c>
      <c r="AR24" s="24"/>
      <c r="AS24" s="25">
        <f t="shared" si="22"/>
        <v>362</v>
      </c>
      <c r="AT24" s="24">
        <v>21</v>
      </c>
      <c r="AU24" s="24" t="str">
        <f>IF($B$2=2021,"祝",IF($B$2=2022,"祝",VLOOKUP(MOD(AS24,7),$AX$4:$AY$10,2)))</f>
        <v>土</v>
      </c>
      <c r="AV24" s="24"/>
    </row>
    <row r="25" spans="1:48" ht="19.5" x14ac:dyDescent="0.4">
      <c r="A25">
        <f t="shared" si="10"/>
        <v>28</v>
      </c>
      <c r="B25" s="24">
        <v>22</v>
      </c>
      <c r="C25" s="24" t="str">
        <f t="shared" si="0"/>
        <v>月</v>
      </c>
      <c r="D25" s="24"/>
      <c r="E25" s="25">
        <f t="shared" si="11"/>
        <v>58</v>
      </c>
      <c r="F25" s="24">
        <v>22</v>
      </c>
      <c r="G25" s="24" t="str">
        <f t="shared" si="23"/>
        <v>月</v>
      </c>
      <c r="H25" s="24"/>
      <c r="I25" s="25">
        <f t="shared" si="12"/>
        <v>89</v>
      </c>
      <c r="J25" s="24">
        <v>22</v>
      </c>
      <c r="K25" s="24" t="str">
        <f t="shared" si="1"/>
        <v>土</v>
      </c>
      <c r="L25" s="24"/>
      <c r="M25" s="25">
        <f t="shared" si="13"/>
        <v>119</v>
      </c>
      <c r="N25" s="24">
        <v>22</v>
      </c>
      <c r="O25" s="24" t="str">
        <f t="shared" si="2"/>
        <v>月</v>
      </c>
      <c r="P25" s="24"/>
      <c r="Q25" s="25">
        <f t="shared" si="14"/>
        <v>150</v>
      </c>
      <c r="R25" s="24">
        <v>22</v>
      </c>
      <c r="S25" s="24" t="str">
        <f t="shared" si="3"/>
        <v>木</v>
      </c>
      <c r="T25" s="24"/>
      <c r="U25" s="25">
        <f t="shared" si="15"/>
        <v>181</v>
      </c>
      <c r="V25" s="24">
        <v>22</v>
      </c>
      <c r="W25" s="24" t="str">
        <f>IF($B$2=2020,"祝",VLOOKUP(MOD(U25,7),$AX$4:$AY$10,2))</f>
        <v>日</v>
      </c>
      <c r="X25" s="24"/>
      <c r="Y25" s="25">
        <f t="shared" si="16"/>
        <v>211</v>
      </c>
      <c r="Z25" s="24">
        <v>22</v>
      </c>
      <c r="AA25" s="24" t="str">
        <f>IF($B$2=2019,"祝",VLOOKUP(MOD(Y25,7),$AX$4:$AY$10,2))</f>
        <v>祝</v>
      </c>
      <c r="AB25" s="24"/>
      <c r="AC25" s="25">
        <f t="shared" si="17"/>
        <v>242</v>
      </c>
      <c r="AD25" s="24">
        <v>22</v>
      </c>
      <c r="AE25" s="24" t="str">
        <f t="shared" si="6"/>
        <v>金</v>
      </c>
      <c r="AF25" s="24"/>
      <c r="AG25" s="25">
        <f t="shared" si="18"/>
        <v>272</v>
      </c>
      <c r="AH25" s="24">
        <v>22</v>
      </c>
      <c r="AI25" s="24" t="str">
        <f t="shared" si="7"/>
        <v>日</v>
      </c>
      <c r="AJ25" s="24"/>
      <c r="AK25" s="25">
        <f t="shared" si="19"/>
        <v>303</v>
      </c>
      <c r="AL25" s="24">
        <v>22</v>
      </c>
      <c r="AM25" s="24" t="str">
        <f t="shared" si="20"/>
        <v>水</v>
      </c>
      <c r="AN25" s="24"/>
      <c r="AO25" s="25">
        <f t="shared" si="21"/>
        <v>334</v>
      </c>
      <c r="AP25" s="24">
        <v>22</v>
      </c>
      <c r="AQ25" s="24" t="str">
        <f t="shared" si="8"/>
        <v>土</v>
      </c>
      <c r="AR25" s="24"/>
      <c r="AS25" s="25">
        <f t="shared" si="22"/>
        <v>363</v>
      </c>
      <c r="AT25" s="24">
        <v>22</v>
      </c>
      <c r="AU25" s="24" t="str">
        <f>IF(AU24="祝",VLOOKUP(MOD(AS25,7),$AX$4:$AY$10,2),"祝")</f>
        <v>祝</v>
      </c>
      <c r="AV25" s="24"/>
    </row>
    <row r="26" spans="1:48" ht="19.5" x14ac:dyDescent="0.4">
      <c r="A26">
        <f t="shared" si="10"/>
        <v>29</v>
      </c>
      <c r="B26" s="24">
        <v>23</v>
      </c>
      <c r="C26" s="24" t="str">
        <f t="shared" si="0"/>
        <v>火</v>
      </c>
      <c r="D26" s="24"/>
      <c r="E26" s="25">
        <f t="shared" si="11"/>
        <v>59</v>
      </c>
      <c r="F26" s="24">
        <v>23</v>
      </c>
      <c r="G26" s="24" t="str">
        <f t="shared" si="23"/>
        <v>火</v>
      </c>
      <c r="H26" s="24"/>
      <c r="I26" s="25">
        <f t="shared" si="12"/>
        <v>90</v>
      </c>
      <c r="J26" s="24">
        <v>23</v>
      </c>
      <c r="K26" s="24" t="str">
        <f t="shared" si="1"/>
        <v>日</v>
      </c>
      <c r="L26" s="24"/>
      <c r="M26" s="25">
        <f t="shared" si="13"/>
        <v>120</v>
      </c>
      <c r="N26" s="24">
        <v>23</v>
      </c>
      <c r="O26" s="24" t="str">
        <f>IF($B$2=2020,"祝",VLOOKUP(MOD(M26,7),$AX$4:$AY$10,2))</f>
        <v>火</v>
      </c>
      <c r="P26" s="24"/>
      <c r="Q26" s="25">
        <f t="shared" si="14"/>
        <v>151</v>
      </c>
      <c r="R26" s="24">
        <v>23</v>
      </c>
      <c r="S26" s="24" t="str">
        <f t="shared" si="3"/>
        <v>金</v>
      </c>
      <c r="T26" s="24"/>
      <c r="U26" s="25">
        <f t="shared" si="15"/>
        <v>182</v>
      </c>
      <c r="V26" s="24">
        <v>23</v>
      </c>
      <c r="W26" s="24" t="str">
        <f>IF($B$2=2020,VLOOKUP(MOD(U26,7),$AX$4:$AY$10,2),"祝")</f>
        <v>祝</v>
      </c>
      <c r="X26" s="24"/>
      <c r="Y26" s="25">
        <f t="shared" si="16"/>
        <v>212</v>
      </c>
      <c r="Z26" s="24">
        <v>23</v>
      </c>
      <c r="AA26" s="24" t="str">
        <f t="shared" si="5"/>
        <v>水</v>
      </c>
      <c r="AB26" s="24"/>
      <c r="AC26" s="25">
        <f t="shared" si="17"/>
        <v>243</v>
      </c>
      <c r="AD26" s="24">
        <v>23</v>
      </c>
      <c r="AE26" s="24" t="s">
        <v>39</v>
      </c>
      <c r="AF26" s="24"/>
      <c r="AG26" s="25">
        <f t="shared" si="18"/>
        <v>273</v>
      </c>
      <c r="AH26" s="24">
        <v>23</v>
      </c>
      <c r="AI26" s="24" t="str">
        <f>IF($B$2=2019,"祝",VLOOKUP(MOD(AG26,7),$AX$4:$AY$10,2))</f>
        <v>祝</v>
      </c>
      <c r="AJ26" s="24"/>
      <c r="AK26" s="25">
        <f t="shared" si="19"/>
        <v>304</v>
      </c>
      <c r="AL26" s="24">
        <v>23</v>
      </c>
      <c r="AM26" s="24" t="str">
        <f t="shared" si="20"/>
        <v>木</v>
      </c>
      <c r="AN26" s="24"/>
      <c r="AO26" s="25">
        <f t="shared" si="21"/>
        <v>335</v>
      </c>
      <c r="AP26" s="24">
        <v>23</v>
      </c>
      <c r="AQ26" s="24" t="str">
        <f>IF($B$2=2019,VLOOKUP(MOD(AO26,7),$AX$4:$AY$10,2),"祝")</f>
        <v>日</v>
      </c>
      <c r="AR26" s="24"/>
      <c r="AS26" s="25">
        <f t="shared" si="22"/>
        <v>364</v>
      </c>
      <c r="AT26" s="24">
        <v>23</v>
      </c>
      <c r="AU26" s="24" t="str">
        <f t="shared" si="9"/>
        <v>月</v>
      </c>
      <c r="AV26" s="24"/>
    </row>
    <row r="27" spans="1:48" ht="19.5" x14ac:dyDescent="0.4">
      <c r="A27">
        <f t="shared" si="10"/>
        <v>30</v>
      </c>
      <c r="B27" s="24">
        <v>24</v>
      </c>
      <c r="C27" s="24" t="str">
        <f t="shared" si="0"/>
        <v>水</v>
      </c>
      <c r="D27" s="24"/>
      <c r="E27" s="25">
        <f t="shared" si="11"/>
        <v>60</v>
      </c>
      <c r="F27" s="24">
        <v>24</v>
      </c>
      <c r="G27" s="24" t="str">
        <f t="shared" si="23"/>
        <v>水</v>
      </c>
      <c r="H27" s="24"/>
      <c r="I27" s="25">
        <f t="shared" si="12"/>
        <v>91</v>
      </c>
      <c r="J27" s="24">
        <v>24</v>
      </c>
      <c r="K27" s="24" t="str">
        <f t="shared" si="1"/>
        <v>月</v>
      </c>
      <c r="L27" s="24"/>
      <c r="M27" s="25">
        <f t="shared" si="13"/>
        <v>121</v>
      </c>
      <c r="N27" s="24">
        <v>24</v>
      </c>
      <c r="O27" s="24" t="str">
        <f>IF($B$2=2020,"祝",VLOOKUP(MOD(M27,7),$AX$4:$AY$10,2))</f>
        <v>水</v>
      </c>
      <c r="P27" s="24"/>
      <c r="Q27" s="25">
        <f t="shared" si="14"/>
        <v>152</v>
      </c>
      <c r="R27" s="24">
        <v>24</v>
      </c>
      <c r="S27" s="24" t="str">
        <f t="shared" si="3"/>
        <v>土</v>
      </c>
      <c r="T27" s="24"/>
      <c r="U27" s="25">
        <f t="shared" si="15"/>
        <v>183</v>
      </c>
      <c r="V27" s="24">
        <v>24</v>
      </c>
      <c r="W27" s="24" t="str">
        <f t="shared" si="4"/>
        <v>火</v>
      </c>
      <c r="X27" s="24"/>
      <c r="Y27" s="25">
        <f t="shared" si="16"/>
        <v>213</v>
      </c>
      <c r="Z27" s="24">
        <v>24</v>
      </c>
      <c r="AA27" s="24" t="str">
        <f t="shared" si="5"/>
        <v>木</v>
      </c>
      <c r="AB27" s="24"/>
      <c r="AC27" s="25">
        <f t="shared" si="17"/>
        <v>244</v>
      </c>
      <c r="AD27" s="24">
        <v>24</v>
      </c>
      <c r="AE27" s="24" t="str">
        <f t="shared" si="6"/>
        <v>日</v>
      </c>
      <c r="AF27" s="24"/>
      <c r="AG27" s="25">
        <f t="shared" si="18"/>
        <v>274</v>
      </c>
      <c r="AH27" s="24">
        <v>24</v>
      </c>
      <c r="AI27" s="24" t="str">
        <f t="shared" si="7"/>
        <v>火</v>
      </c>
      <c r="AJ27" s="24"/>
      <c r="AK27" s="25">
        <f t="shared" si="19"/>
        <v>305</v>
      </c>
      <c r="AL27" s="24">
        <v>24</v>
      </c>
      <c r="AM27" s="24" t="str">
        <f t="shared" si="20"/>
        <v>金</v>
      </c>
      <c r="AN27" s="24"/>
      <c r="AO27" s="25">
        <f t="shared" si="21"/>
        <v>336</v>
      </c>
      <c r="AP27" s="24">
        <v>24</v>
      </c>
      <c r="AQ27" s="24" t="str">
        <f>IF($B$2=2019,"祝",VLOOKUP(MOD(AO27,7),$AX$4:$AY$10,2))</f>
        <v>祝</v>
      </c>
      <c r="AR27" s="24"/>
      <c r="AS27" s="25">
        <f t="shared" si="22"/>
        <v>365</v>
      </c>
      <c r="AT27" s="24">
        <v>24</v>
      </c>
      <c r="AU27" s="24" t="str">
        <f t="shared" si="9"/>
        <v>火</v>
      </c>
      <c r="AV27" s="24"/>
    </row>
    <row r="28" spans="1:48" ht="19.5" x14ac:dyDescent="0.4">
      <c r="A28">
        <f t="shared" si="10"/>
        <v>31</v>
      </c>
      <c r="B28" s="24">
        <v>25</v>
      </c>
      <c r="C28" s="24" t="str">
        <f t="shared" si="0"/>
        <v>木</v>
      </c>
      <c r="D28" s="24"/>
      <c r="E28" s="25">
        <f t="shared" si="11"/>
        <v>61</v>
      </c>
      <c r="F28" s="24">
        <v>25</v>
      </c>
      <c r="G28" s="24" t="str">
        <f t="shared" si="23"/>
        <v>木</v>
      </c>
      <c r="H28" s="24"/>
      <c r="I28" s="25">
        <f t="shared" si="12"/>
        <v>92</v>
      </c>
      <c r="J28" s="24">
        <v>25</v>
      </c>
      <c r="K28" s="24" t="str">
        <f t="shared" si="1"/>
        <v>火</v>
      </c>
      <c r="L28" s="24"/>
      <c r="M28" s="25">
        <f t="shared" si="13"/>
        <v>122</v>
      </c>
      <c r="N28" s="24">
        <v>25</v>
      </c>
      <c r="O28" s="24" t="str">
        <f t="shared" si="2"/>
        <v>木</v>
      </c>
      <c r="P28" s="24"/>
      <c r="Q28" s="25">
        <f t="shared" si="14"/>
        <v>153</v>
      </c>
      <c r="R28" s="24">
        <v>25</v>
      </c>
      <c r="S28" s="24" t="str">
        <f t="shared" si="3"/>
        <v>日</v>
      </c>
      <c r="T28" s="24"/>
      <c r="U28" s="25">
        <f t="shared" si="15"/>
        <v>184</v>
      </c>
      <c r="V28" s="24">
        <v>25</v>
      </c>
      <c r="W28" s="24" t="str">
        <f t="shared" si="4"/>
        <v>水</v>
      </c>
      <c r="X28" s="24"/>
      <c r="Y28" s="25">
        <f t="shared" si="16"/>
        <v>214</v>
      </c>
      <c r="Z28" s="24">
        <v>25</v>
      </c>
      <c r="AA28" s="24" t="str">
        <f t="shared" si="5"/>
        <v>金</v>
      </c>
      <c r="AB28" s="24"/>
      <c r="AC28" s="25">
        <f t="shared" si="17"/>
        <v>245</v>
      </c>
      <c r="AD28" s="24">
        <v>25</v>
      </c>
      <c r="AE28" s="24" t="str">
        <f t="shared" si="6"/>
        <v>月</v>
      </c>
      <c r="AF28" s="24"/>
      <c r="AG28" s="25">
        <f t="shared" si="18"/>
        <v>275</v>
      </c>
      <c r="AH28" s="24">
        <v>25</v>
      </c>
      <c r="AI28" s="24" t="str">
        <f t="shared" si="7"/>
        <v>水</v>
      </c>
      <c r="AJ28" s="24"/>
      <c r="AK28" s="25">
        <f t="shared" si="19"/>
        <v>306</v>
      </c>
      <c r="AL28" s="24">
        <v>25</v>
      </c>
      <c r="AM28" s="24" t="str">
        <f t="shared" si="20"/>
        <v>土</v>
      </c>
      <c r="AN28" s="24"/>
      <c r="AO28" s="25">
        <f t="shared" si="21"/>
        <v>337</v>
      </c>
      <c r="AP28" s="24">
        <v>25</v>
      </c>
      <c r="AQ28" s="24" t="str">
        <f t="shared" si="8"/>
        <v>火</v>
      </c>
      <c r="AR28" s="24"/>
      <c r="AS28" s="25">
        <f t="shared" si="22"/>
        <v>366</v>
      </c>
      <c r="AT28" s="24">
        <v>25</v>
      </c>
      <c r="AU28" s="24" t="str">
        <f t="shared" si="9"/>
        <v>水</v>
      </c>
      <c r="AV28" s="24"/>
    </row>
    <row r="29" spans="1:48" ht="19.5" x14ac:dyDescent="0.4">
      <c r="A29">
        <f t="shared" si="10"/>
        <v>32</v>
      </c>
      <c r="B29" s="24">
        <v>26</v>
      </c>
      <c r="C29" s="24" t="str">
        <f t="shared" si="0"/>
        <v>金</v>
      </c>
      <c r="D29" s="24"/>
      <c r="E29" s="25">
        <f t="shared" si="11"/>
        <v>62</v>
      </c>
      <c r="F29" s="24">
        <v>26</v>
      </c>
      <c r="G29" s="24" t="str">
        <f t="shared" si="23"/>
        <v>金</v>
      </c>
      <c r="H29" s="24"/>
      <c r="I29" s="25">
        <f t="shared" si="12"/>
        <v>93</v>
      </c>
      <c r="J29" s="24">
        <v>26</v>
      </c>
      <c r="K29" s="24" t="str">
        <f t="shared" si="1"/>
        <v>水</v>
      </c>
      <c r="L29" s="24"/>
      <c r="M29" s="25">
        <f t="shared" si="13"/>
        <v>123</v>
      </c>
      <c r="N29" s="24">
        <v>26</v>
      </c>
      <c r="O29" s="24" t="str">
        <f t="shared" si="2"/>
        <v>金</v>
      </c>
      <c r="P29" s="24"/>
      <c r="Q29" s="25">
        <f t="shared" si="14"/>
        <v>154</v>
      </c>
      <c r="R29" s="24">
        <v>26</v>
      </c>
      <c r="S29" s="24" t="str">
        <f t="shared" si="3"/>
        <v>月</v>
      </c>
      <c r="T29" s="24"/>
      <c r="U29" s="25">
        <f t="shared" si="15"/>
        <v>185</v>
      </c>
      <c r="V29" s="24">
        <v>26</v>
      </c>
      <c r="W29" s="24" t="str">
        <f t="shared" si="4"/>
        <v>木</v>
      </c>
      <c r="X29" s="24"/>
      <c r="Y29" s="25">
        <f t="shared" si="16"/>
        <v>215</v>
      </c>
      <c r="Z29" s="24">
        <v>26</v>
      </c>
      <c r="AA29" s="24" t="str">
        <f t="shared" si="5"/>
        <v>土</v>
      </c>
      <c r="AB29" s="24"/>
      <c r="AC29" s="25">
        <f t="shared" si="17"/>
        <v>246</v>
      </c>
      <c r="AD29" s="24">
        <v>26</v>
      </c>
      <c r="AE29" s="24" t="str">
        <f t="shared" si="6"/>
        <v>火</v>
      </c>
      <c r="AF29" s="24"/>
      <c r="AG29" s="25">
        <f t="shared" si="18"/>
        <v>276</v>
      </c>
      <c r="AH29" s="24">
        <v>26</v>
      </c>
      <c r="AI29" s="24" t="str">
        <f t="shared" si="7"/>
        <v>木</v>
      </c>
      <c r="AJ29" s="24"/>
      <c r="AK29" s="25">
        <f t="shared" si="19"/>
        <v>307</v>
      </c>
      <c r="AL29" s="24">
        <v>26</v>
      </c>
      <c r="AM29" s="24" t="str">
        <f t="shared" si="20"/>
        <v>日</v>
      </c>
      <c r="AN29" s="24"/>
      <c r="AO29" s="25">
        <f t="shared" si="21"/>
        <v>338</v>
      </c>
      <c r="AP29" s="24">
        <v>26</v>
      </c>
      <c r="AQ29" s="24" t="str">
        <f t="shared" si="8"/>
        <v>水</v>
      </c>
      <c r="AR29" s="24"/>
      <c r="AS29" s="25">
        <f t="shared" si="22"/>
        <v>367</v>
      </c>
      <c r="AT29" s="24">
        <v>26</v>
      </c>
      <c r="AU29" s="24" t="str">
        <f t="shared" si="9"/>
        <v>木</v>
      </c>
      <c r="AV29" s="24"/>
    </row>
    <row r="30" spans="1:48" ht="19.5" x14ac:dyDescent="0.4">
      <c r="A30">
        <f t="shared" si="10"/>
        <v>33</v>
      </c>
      <c r="B30" s="24">
        <v>27</v>
      </c>
      <c r="C30" s="24" t="str">
        <f t="shared" si="0"/>
        <v>土</v>
      </c>
      <c r="D30" s="24"/>
      <c r="E30" s="25">
        <f t="shared" si="11"/>
        <v>63</v>
      </c>
      <c r="F30" s="24">
        <v>27</v>
      </c>
      <c r="G30" s="24" t="str">
        <f t="shared" si="23"/>
        <v>土</v>
      </c>
      <c r="H30" s="24"/>
      <c r="I30" s="25">
        <f t="shared" si="12"/>
        <v>94</v>
      </c>
      <c r="J30" s="24">
        <v>27</v>
      </c>
      <c r="K30" s="24" t="str">
        <f t="shared" si="1"/>
        <v>木</v>
      </c>
      <c r="L30" s="24"/>
      <c r="M30" s="25">
        <f t="shared" si="13"/>
        <v>124</v>
      </c>
      <c r="N30" s="24">
        <v>27</v>
      </c>
      <c r="O30" s="24" t="str">
        <f t="shared" si="2"/>
        <v>土</v>
      </c>
      <c r="P30" s="24"/>
      <c r="Q30" s="25">
        <f t="shared" si="14"/>
        <v>155</v>
      </c>
      <c r="R30" s="24">
        <v>27</v>
      </c>
      <c r="S30" s="24" t="str">
        <f t="shared" si="3"/>
        <v>火</v>
      </c>
      <c r="T30" s="24"/>
      <c r="U30" s="25">
        <f t="shared" si="15"/>
        <v>186</v>
      </c>
      <c r="V30" s="24">
        <v>27</v>
      </c>
      <c r="W30" s="24" t="str">
        <f t="shared" si="4"/>
        <v>金</v>
      </c>
      <c r="X30" s="24"/>
      <c r="Y30" s="25">
        <f t="shared" si="16"/>
        <v>216</v>
      </c>
      <c r="Z30" s="24">
        <v>27</v>
      </c>
      <c r="AA30" s="24" t="str">
        <f t="shared" si="5"/>
        <v>日</v>
      </c>
      <c r="AB30" s="24"/>
      <c r="AC30" s="25">
        <f t="shared" si="17"/>
        <v>247</v>
      </c>
      <c r="AD30" s="24">
        <v>27</v>
      </c>
      <c r="AE30" s="24" t="str">
        <f t="shared" si="6"/>
        <v>水</v>
      </c>
      <c r="AF30" s="24"/>
      <c r="AG30" s="25">
        <f t="shared" si="18"/>
        <v>277</v>
      </c>
      <c r="AH30" s="24">
        <v>27</v>
      </c>
      <c r="AI30" s="24" t="str">
        <f t="shared" si="7"/>
        <v>金</v>
      </c>
      <c r="AJ30" s="24"/>
      <c r="AK30" s="25">
        <f t="shared" si="19"/>
        <v>308</v>
      </c>
      <c r="AL30" s="24">
        <v>27</v>
      </c>
      <c r="AM30" s="24" t="str">
        <f t="shared" si="20"/>
        <v>月</v>
      </c>
      <c r="AN30" s="24"/>
      <c r="AO30" s="25">
        <f t="shared" si="21"/>
        <v>339</v>
      </c>
      <c r="AP30" s="24">
        <v>27</v>
      </c>
      <c r="AQ30" s="24" t="str">
        <f t="shared" si="8"/>
        <v>木</v>
      </c>
      <c r="AR30" s="24"/>
      <c r="AS30" s="25">
        <f t="shared" si="22"/>
        <v>368</v>
      </c>
      <c r="AT30" s="24">
        <v>27</v>
      </c>
      <c r="AU30" s="24" t="str">
        <f t="shared" si="9"/>
        <v>金</v>
      </c>
      <c r="AV30" s="24"/>
    </row>
    <row r="31" spans="1:48" ht="19.5" x14ac:dyDescent="0.4">
      <c r="A31">
        <f t="shared" si="10"/>
        <v>34</v>
      </c>
      <c r="B31" s="24">
        <v>28</v>
      </c>
      <c r="C31" s="24" t="str">
        <f t="shared" si="0"/>
        <v>日</v>
      </c>
      <c r="D31" s="24"/>
      <c r="E31" s="25">
        <f t="shared" si="11"/>
        <v>64</v>
      </c>
      <c r="F31" s="24">
        <v>28</v>
      </c>
      <c r="G31" s="24" t="str">
        <f t="shared" si="23"/>
        <v>日</v>
      </c>
      <c r="H31" s="24"/>
      <c r="I31" s="25">
        <f t="shared" si="12"/>
        <v>95</v>
      </c>
      <c r="J31" s="24">
        <v>28</v>
      </c>
      <c r="K31" s="24" t="str">
        <f t="shared" si="1"/>
        <v>金</v>
      </c>
      <c r="L31" s="24"/>
      <c r="M31" s="25">
        <f t="shared" si="13"/>
        <v>125</v>
      </c>
      <c r="N31" s="24">
        <v>28</v>
      </c>
      <c r="O31" s="24" t="str">
        <f t="shared" si="2"/>
        <v>日</v>
      </c>
      <c r="P31" s="24"/>
      <c r="Q31" s="25">
        <f t="shared" si="14"/>
        <v>156</v>
      </c>
      <c r="R31" s="24">
        <v>28</v>
      </c>
      <c r="S31" s="24" t="str">
        <f t="shared" si="3"/>
        <v>水</v>
      </c>
      <c r="T31" s="24"/>
      <c r="U31" s="25">
        <f t="shared" si="15"/>
        <v>187</v>
      </c>
      <c r="V31" s="24">
        <v>28</v>
      </c>
      <c r="W31" s="24" t="str">
        <f t="shared" si="4"/>
        <v>土</v>
      </c>
      <c r="X31" s="24"/>
      <c r="Y31" s="25">
        <f t="shared" si="16"/>
        <v>217</v>
      </c>
      <c r="Z31" s="24">
        <v>28</v>
      </c>
      <c r="AA31" s="24" t="str">
        <f t="shared" si="5"/>
        <v>月</v>
      </c>
      <c r="AB31" s="24"/>
      <c r="AC31" s="25">
        <f t="shared" si="17"/>
        <v>248</v>
      </c>
      <c r="AD31" s="24">
        <v>28</v>
      </c>
      <c r="AE31" s="24" t="str">
        <f t="shared" si="6"/>
        <v>木</v>
      </c>
      <c r="AF31" s="24"/>
      <c r="AG31" s="25">
        <f t="shared" si="18"/>
        <v>278</v>
      </c>
      <c r="AH31" s="24">
        <v>28</v>
      </c>
      <c r="AI31" s="24" t="str">
        <f t="shared" si="7"/>
        <v>土</v>
      </c>
      <c r="AJ31" s="24"/>
      <c r="AK31" s="25">
        <f t="shared" si="19"/>
        <v>309</v>
      </c>
      <c r="AL31" s="24">
        <v>28</v>
      </c>
      <c r="AM31" s="24" t="str">
        <f t="shared" si="20"/>
        <v>火</v>
      </c>
      <c r="AN31" s="24"/>
      <c r="AO31" s="25">
        <f t="shared" si="21"/>
        <v>340</v>
      </c>
      <c r="AP31" s="24">
        <v>28</v>
      </c>
      <c r="AQ31" s="24" t="str">
        <f t="shared" si="8"/>
        <v>金</v>
      </c>
      <c r="AR31" s="24"/>
      <c r="AS31" s="25">
        <f t="shared" si="22"/>
        <v>369</v>
      </c>
      <c r="AT31" s="24">
        <v>28</v>
      </c>
      <c r="AU31" s="24" t="str">
        <f t="shared" si="9"/>
        <v>土</v>
      </c>
      <c r="AV31" s="24"/>
    </row>
    <row r="32" spans="1:48" ht="19.5" x14ac:dyDescent="0.4">
      <c r="A32">
        <f t="shared" si="10"/>
        <v>35</v>
      </c>
      <c r="B32" s="24">
        <v>29</v>
      </c>
      <c r="C32" s="24" t="s">
        <v>15</v>
      </c>
      <c r="D32" s="24"/>
      <c r="E32" s="25">
        <f t="shared" si="11"/>
        <v>65</v>
      </c>
      <c r="F32" s="24">
        <v>29</v>
      </c>
      <c r="G32" s="24" t="str">
        <f t="shared" si="23"/>
        <v>月</v>
      </c>
      <c r="H32" s="24"/>
      <c r="I32" s="25">
        <f t="shared" si="12"/>
        <v>96</v>
      </c>
      <c r="J32" s="24">
        <v>29</v>
      </c>
      <c r="K32" s="24" t="str">
        <f t="shared" si="1"/>
        <v>土</v>
      </c>
      <c r="L32" s="24"/>
      <c r="M32" s="25">
        <f t="shared" si="13"/>
        <v>126</v>
      </c>
      <c r="N32" s="24">
        <v>29</v>
      </c>
      <c r="O32" s="24" t="str">
        <f t="shared" si="2"/>
        <v>月</v>
      </c>
      <c r="P32" s="24"/>
      <c r="Q32" s="25">
        <f t="shared" si="14"/>
        <v>157</v>
      </c>
      <c r="R32" s="24">
        <v>29</v>
      </c>
      <c r="S32" s="24" t="str">
        <f t="shared" si="3"/>
        <v>木</v>
      </c>
      <c r="T32" s="24"/>
      <c r="U32" s="25">
        <f t="shared" si="15"/>
        <v>188</v>
      </c>
      <c r="V32" s="24">
        <v>29</v>
      </c>
      <c r="W32" s="24" t="str">
        <f t="shared" si="4"/>
        <v>日</v>
      </c>
      <c r="X32" s="24"/>
      <c r="Y32" s="25">
        <f t="shared" si="16"/>
        <v>218</v>
      </c>
      <c r="Z32" s="24">
        <v>29</v>
      </c>
      <c r="AA32" s="24" t="str">
        <f t="shared" si="5"/>
        <v>火</v>
      </c>
      <c r="AB32" s="24"/>
      <c r="AC32" s="25">
        <f t="shared" si="17"/>
        <v>249</v>
      </c>
      <c r="AD32" s="24">
        <v>29</v>
      </c>
      <c r="AE32" s="24" t="str">
        <f t="shared" si="6"/>
        <v>金</v>
      </c>
      <c r="AF32" s="24"/>
      <c r="AG32" s="25">
        <f t="shared" si="18"/>
        <v>279</v>
      </c>
      <c r="AH32" s="24">
        <v>29</v>
      </c>
      <c r="AI32" s="24" t="str">
        <f t="shared" si="7"/>
        <v>日</v>
      </c>
      <c r="AJ32" s="24"/>
      <c r="AK32" s="25">
        <f t="shared" si="19"/>
        <v>310</v>
      </c>
      <c r="AL32" s="24">
        <v>29</v>
      </c>
      <c r="AM32" s="24" t="str">
        <f t="shared" si="20"/>
        <v>水</v>
      </c>
      <c r="AN32" s="24"/>
      <c r="AO32" s="25">
        <f>IF(MOD($B$2,4)=3,AO31+1,AO31)</f>
        <v>341</v>
      </c>
      <c r="AP32" s="24">
        <f>IF(MOD($B$2,4)=3,29,"")</f>
        <v>29</v>
      </c>
      <c r="AQ32" s="24" t="str">
        <f>IF(MOD($B$2,4)=3,VLOOKUP(MOD(AO32,7),$AX$4:$AY$10,2),"")</f>
        <v>土</v>
      </c>
      <c r="AR32" s="24"/>
      <c r="AS32" s="25">
        <f t="shared" si="22"/>
        <v>370</v>
      </c>
      <c r="AT32" s="24">
        <v>29</v>
      </c>
      <c r="AU32" s="24" t="str">
        <f t="shared" si="9"/>
        <v>日</v>
      </c>
      <c r="AV32" s="24"/>
    </row>
    <row r="33" spans="1:48" ht="19.5" x14ac:dyDescent="0.4">
      <c r="A33">
        <f t="shared" si="10"/>
        <v>36</v>
      </c>
      <c r="B33" s="24">
        <v>30</v>
      </c>
      <c r="C33" s="24" t="str">
        <f>IF($B$2=2019,"祝",VLOOKUP(MOD(A33,7),$AX$4:$AY$10,2))</f>
        <v>祝</v>
      </c>
      <c r="D33" s="24"/>
      <c r="E33" s="25">
        <f t="shared" si="11"/>
        <v>66</v>
      </c>
      <c r="F33" s="24">
        <v>30</v>
      </c>
      <c r="G33" s="24" t="str">
        <f t="shared" si="23"/>
        <v>火</v>
      </c>
      <c r="H33" s="24"/>
      <c r="I33" s="25">
        <f t="shared" si="12"/>
        <v>97</v>
      </c>
      <c r="J33" s="24">
        <v>30</v>
      </c>
      <c r="K33" s="24" t="str">
        <f t="shared" si="1"/>
        <v>日</v>
      </c>
      <c r="L33" s="24"/>
      <c r="M33" s="25">
        <f t="shared" si="13"/>
        <v>127</v>
      </c>
      <c r="N33" s="24">
        <v>30</v>
      </c>
      <c r="O33" s="24" t="str">
        <f t="shared" si="2"/>
        <v>火</v>
      </c>
      <c r="P33" s="24"/>
      <c r="Q33" s="25">
        <f t="shared" si="14"/>
        <v>158</v>
      </c>
      <c r="R33" s="24">
        <v>30</v>
      </c>
      <c r="S33" s="24" t="str">
        <f t="shared" si="3"/>
        <v>金</v>
      </c>
      <c r="T33" s="24"/>
      <c r="U33" s="25">
        <f t="shared" si="15"/>
        <v>189</v>
      </c>
      <c r="V33" s="24">
        <v>30</v>
      </c>
      <c r="W33" s="24" t="str">
        <f t="shared" si="4"/>
        <v>月</v>
      </c>
      <c r="X33" s="24"/>
      <c r="Y33" s="25">
        <f t="shared" si="16"/>
        <v>219</v>
      </c>
      <c r="Z33" s="24">
        <v>30</v>
      </c>
      <c r="AA33" s="24" t="str">
        <f t="shared" si="5"/>
        <v>水</v>
      </c>
      <c r="AB33" s="24"/>
      <c r="AC33" s="25">
        <f>AC32+1</f>
        <v>250</v>
      </c>
      <c r="AD33" s="24">
        <v>30</v>
      </c>
      <c r="AE33" s="24" t="str">
        <f t="shared" si="6"/>
        <v>土</v>
      </c>
      <c r="AF33" s="24"/>
      <c r="AG33" s="25">
        <f t="shared" si="18"/>
        <v>280</v>
      </c>
      <c r="AH33" s="24">
        <v>30</v>
      </c>
      <c r="AI33" s="24" t="str">
        <f t="shared" si="7"/>
        <v>月</v>
      </c>
      <c r="AJ33" s="24"/>
      <c r="AK33" s="25">
        <f t="shared" si="19"/>
        <v>311</v>
      </c>
      <c r="AL33" s="24">
        <v>30</v>
      </c>
      <c r="AM33" s="24" t="str">
        <f t="shared" si="20"/>
        <v>木</v>
      </c>
      <c r="AN33" s="24"/>
      <c r="AO33" s="24"/>
      <c r="AP33" s="24"/>
      <c r="AQ33" s="24"/>
      <c r="AR33" s="24"/>
      <c r="AS33" s="25">
        <f t="shared" si="22"/>
        <v>371</v>
      </c>
      <c r="AT33" s="24">
        <v>30</v>
      </c>
      <c r="AU33" s="24" t="str">
        <f t="shared" si="9"/>
        <v>月</v>
      </c>
      <c r="AV33" s="24"/>
    </row>
    <row r="34" spans="1:48" ht="19.5" x14ac:dyDescent="0.4">
      <c r="B34" s="24"/>
      <c r="C34" s="24"/>
      <c r="D34" s="24"/>
      <c r="E34" s="25">
        <f t="shared" si="11"/>
        <v>67</v>
      </c>
      <c r="F34" s="24">
        <v>31</v>
      </c>
      <c r="G34" s="24" t="str">
        <f t="shared" si="23"/>
        <v>月</v>
      </c>
      <c r="H34" s="24"/>
      <c r="I34" s="24"/>
      <c r="J34" s="24"/>
      <c r="K34" s="24"/>
      <c r="L34" s="24"/>
      <c r="M34" s="25">
        <f t="shared" si="13"/>
        <v>128</v>
      </c>
      <c r="N34" s="24">
        <v>31</v>
      </c>
      <c r="O34" s="24" t="str">
        <f t="shared" si="2"/>
        <v>水</v>
      </c>
      <c r="P34" s="24"/>
      <c r="Q34" s="25">
        <f t="shared" si="14"/>
        <v>159</v>
      </c>
      <c r="R34" s="24">
        <v>31</v>
      </c>
      <c r="S34" s="24" t="str">
        <f t="shared" si="3"/>
        <v>土</v>
      </c>
      <c r="T34" s="24"/>
      <c r="U34" s="24"/>
      <c r="V34" s="24"/>
      <c r="W34" s="24"/>
      <c r="X34" s="24"/>
      <c r="Y34" s="25">
        <f t="shared" si="16"/>
        <v>220</v>
      </c>
      <c r="Z34" s="24">
        <v>31</v>
      </c>
      <c r="AA34" s="24" t="str">
        <f t="shared" si="5"/>
        <v>木</v>
      </c>
      <c r="AB34" s="24"/>
      <c r="AC34" s="24"/>
      <c r="AD34" s="24"/>
      <c r="AE34" s="24"/>
      <c r="AF34" s="24"/>
      <c r="AG34" s="25">
        <f t="shared" si="18"/>
        <v>281</v>
      </c>
      <c r="AH34" s="24">
        <v>31</v>
      </c>
      <c r="AI34" s="24" t="str">
        <f t="shared" si="7"/>
        <v>火</v>
      </c>
      <c r="AJ34" s="24"/>
      <c r="AK34" s="25">
        <f t="shared" si="19"/>
        <v>312</v>
      </c>
      <c r="AL34" s="24">
        <v>31</v>
      </c>
      <c r="AM34" s="24" t="str">
        <f t="shared" si="20"/>
        <v>金</v>
      </c>
      <c r="AN34" s="24"/>
      <c r="AO34" s="24"/>
      <c r="AP34" s="24"/>
      <c r="AQ34" s="24"/>
      <c r="AR34" s="24"/>
      <c r="AS34" s="25">
        <f t="shared" si="22"/>
        <v>372</v>
      </c>
      <c r="AT34" s="24">
        <v>31</v>
      </c>
      <c r="AU34" s="24" t="str">
        <f t="shared" si="9"/>
        <v>火</v>
      </c>
      <c r="AV34" s="24"/>
    </row>
  </sheetData>
  <mergeCells count="14">
    <mergeCell ref="AT3:AV3"/>
    <mergeCell ref="F2:AR2"/>
    <mergeCell ref="V3:X3"/>
    <mergeCell ref="Z3:AB3"/>
    <mergeCell ref="AD3:AF3"/>
    <mergeCell ref="AH3:AJ3"/>
    <mergeCell ref="AL3:AN3"/>
    <mergeCell ref="AP3:AR3"/>
    <mergeCell ref="R3:T3"/>
    <mergeCell ref="B2:C2"/>
    <mergeCell ref="B3:D3"/>
    <mergeCell ref="F3:H3"/>
    <mergeCell ref="J3:L3"/>
    <mergeCell ref="N3:P3"/>
  </mergeCells>
  <phoneticPr fontId="2"/>
  <conditionalFormatting sqref="B4:AV34">
    <cfRule type="cellIs" dxfId="2" priority="1" operator="equal">
      <formula>$AY$10</formula>
    </cfRule>
    <cfRule type="cellIs" dxfId="1" priority="2" operator="equal">
      <formula>$AY$9</formula>
    </cfRule>
    <cfRule type="cellIs" dxfId="0" priority="3" operator="equal">
      <formula>$AY$11</formula>
    </cfRule>
  </conditionalFormatting>
  <dataValidations count="1">
    <dataValidation type="list" allowBlank="1" showInputMessage="1" showErrorMessage="1" sqref="B2:C2">
      <formula1>$AZ$4:$AZ$9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年間活動様式例１</vt:lpstr>
      <vt:lpstr>年間活動（記入例１）</vt:lpstr>
      <vt:lpstr>年間活動様式例２</vt:lpstr>
      <vt:lpstr>年間活動（記入例２）</vt:lpstr>
      <vt:lpstr>月間活動計画・実績様式（記入例）</vt:lpstr>
      <vt:lpstr>月間活動計画・実績様式例</vt:lpstr>
      <vt:lpstr>年間予定計画様式例</vt:lpstr>
      <vt:lpstr>'月間活動計画・実績様式（記入例）'!Print_Area</vt:lpstr>
      <vt:lpstr>'年間活動（記入例１）'!Print_Area</vt:lpstr>
      <vt:lpstr>'年間活動（記入例２）'!Print_Area</vt:lpstr>
      <vt:lpstr>年間活動様式例１!Print_Area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2019-03-06T05:24:10Z</cp:lastPrinted>
  <dcterms:created xsi:type="dcterms:W3CDTF">2018-12-19T07:54:23Z</dcterms:created>
  <dcterms:modified xsi:type="dcterms:W3CDTF">2019-04-15T09:00:48Z</dcterms:modified>
</cp:coreProperties>
</file>