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130" windowHeight="5295" tabRatio="898" activeTab="0"/>
  </bookViews>
  <sheets>
    <sheet name="13-7 " sheetId="1" r:id="rId1"/>
  </sheets>
  <definedNames>
    <definedName name="_xlnm.Print_Area" localSheetId="0">'13-7 '!$A$1:$S$49</definedName>
  </definedNames>
  <calcPr fullCalcOnLoad="1"/>
</workbook>
</file>

<file path=xl/sharedStrings.xml><?xml version="1.0" encoding="utf-8"?>
<sst xmlns="http://schemas.openxmlformats.org/spreadsheetml/2006/main" count="114" uniqueCount="85">
  <si>
    <t>飲食料品</t>
  </si>
  <si>
    <t>（単位：千円）</t>
  </si>
  <si>
    <t>総    額</t>
  </si>
  <si>
    <t>アメリカ</t>
  </si>
  <si>
    <t>カ ナ ダ</t>
  </si>
  <si>
    <t>オセアニア</t>
  </si>
  <si>
    <t>韓    国</t>
  </si>
  <si>
    <t>台    湾</t>
  </si>
  <si>
    <t>香    港</t>
  </si>
  <si>
    <t>シ ン ガ
ポ ー ル</t>
  </si>
  <si>
    <t>タ    イ</t>
  </si>
  <si>
    <t>中 近 東</t>
  </si>
  <si>
    <t>アフリカ</t>
  </si>
  <si>
    <t>中 南 米</t>
  </si>
  <si>
    <t>年　次
品　目</t>
  </si>
  <si>
    <t>構　成　比（％）</t>
  </si>
  <si>
    <t>（％）</t>
  </si>
  <si>
    <t>農水産物・飲食料品</t>
  </si>
  <si>
    <t>調味料・その他</t>
  </si>
  <si>
    <t>木竹材</t>
  </si>
  <si>
    <t>石 油・ゴ ム 製 品</t>
  </si>
  <si>
    <t>石  油</t>
  </si>
  <si>
    <t>一般陶磁器</t>
  </si>
  <si>
    <t>工業用陶磁器</t>
  </si>
  <si>
    <t>金　属</t>
  </si>
  <si>
    <t>一般機械</t>
  </si>
  <si>
    <t>船舶・その他</t>
  </si>
  <si>
    <t>そ     の      他</t>
  </si>
  <si>
    <t>その他</t>
  </si>
  <si>
    <t>年　　　次
品　　　目</t>
  </si>
  <si>
    <t>農水産物</t>
  </si>
  <si>
    <t>石  材</t>
  </si>
  <si>
    <t>金  属</t>
  </si>
  <si>
    <t>電気・電子機器</t>
  </si>
  <si>
    <t>電  気</t>
  </si>
  <si>
    <t>一般機</t>
  </si>
  <si>
    <t>玩具・ﾚｼﾞｬｰ用品</t>
  </si>
  <si>
    <t>家具・調度品</t>
  </si>
  <si>
    <t>雑貨・その他</t>
  </si>
  <si>
    <t>電気・電子機器</t>
  </si>
  <si>
    <t>西    欧</t>
  </si>
  <si>
    <t>中    国</t>
  </si>
  <si>
    <t>その他の
ア ジ ア</t>
  </si>
  <si>
    <t xml:space="preserve"> ロシア・ 
 東欧諸国他</t>
  </si>
  <si>
    <t xml:space="preserve">  その他・
  不   明</t>
  </si>
  <si>
    <t>農  水</t>
  </si>
  <si>
    <t>調  味</t>
  </si>
  <si>
    <t>化 学 ・ 医 薬 品</t>
  </si>
  <si>
    <t>化  学</t>
  </si>
  <si>
    <t>一  般</t>
  </si>
  <si>
    <t>工  業</t>
  </si>
  <si>
    <t>金属加工製品</t>
  </si>
  <si>
    <t>電  気</t>
  </si>
  <si>
    <t>船  舶</t>
  </si>
  <si>
    <t>(2) 輸    入</t>
  </si>
  <si>
    <t>飲  食</t>
  </si>
  <si>
    <t>石　材</t>
  </si>
  <si>
    <t>木 竹 材</t>
  </si>
  <si>
    <t>衣料品・その他</t>
  </si>
  <si>
    <t>衣  料</t>
  </si>
  <si>
    <t>化学・医薬品</t>
  </si>
  <si>
    <t>金属加工製品</t>
  </si>
  <si>
    <t>玩  具</t>
  </si>
  <si>
    <t>家  具</t>
  </si>
  <si>
    <t>雑  貨</t>
  </si>
  <si>
    <t>木 材 等 ・紙 製 品</t>
  </si>
  <si>
    <t>木材等</t>
  </si>
  <si>
    <t>*統計諸表の数値は、単位未満数値を四捨五入しているため、合計と内訳の計が一致しない場合がある。</t>
  </si>
  <si>
    <t>本統計は県内企業に対し調査票を送り、その回答を集計したもの。回答のなかったものや不明なものは統計に含まれていない。</t>
  </si>
  <si>
    <t>　平　成　22 年</t>
  </si>
  <si>
    <t>平成22年</t>
  </si>
  <si>
    <t xml:space="preserve">13-7　品 目 ・ 仕 向 地 ・ 仕 入 地  </t>
  </si>
  <si>
    <r>
      <t xml:space="preserve">  別 輸 出 入 額</t>
    </r>
    <r>
      <rPr>
        <sz val="12"/>
        <rFont val="ＭＳ 明朝"/>
        <family val="1"/>
      </rPr>
      <t xml:space="preserve"> （平成22・23年）</t>
    </r>
  </si>
  <si>
    <t>(1) 輸    出</t>
  </si>
  <si>
    <t>年　　　次
品　　　目</t>
  </si>
  <si>
    <t>中    国</t>
  </si>
  <si>
    <t>その他の
ア ジ ア</t>
  </si>
  <si>
    <t xml:space="preserve">  その他・
  不   明</t>
  </si>
  <si>
    <t>　平　成　22 年</t>
  </si>
  <si>
    <t>平成22年</t>
  </si>
  <si>
    <t>　平　成　23 年</t>
  </si>
  <si>
    <t>　平　成　23 年</t>
  </si>
  <si>
    <t>平成23年</t>
  </si>
  <si>
    <t>平成23年</t>
  </si>
  <si>
    <t xml:space="preserve">資料：県国際戦略Ｇ、社団法人佐賀県貿易協会    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</si>
</sst>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0.0_ "/>
    <numFmt numFmtId="179" formatCode="#,##0;\-#,##0;&quot;-&quot;"/>
    <numFmt numFmtId="180" formatCode="0.0%"/>
    <numFmt numFmtId="181" formatCode="#,##0.0;[Red]\-#,##0.0"/>
    <numFmt numFmtId="182" formatCode="#\ ###\ ###\ ###"/>
    <numFmt numFmtId="183" formatCode="0_);[Red]\(0\)"/>
    <numFmt numFmtId="184" formatCode="###.0"/>
    <numFmt numFmtId="185" formatCode="#,##0.0"/>
    <numFmt numFmtId="186" formatCode="0.0_);[Red]\(0.0\)"/>
    <numFmt numFmtId="187" formatCode="#,##0_ "/>
    <numFmt numFmtId="188" formatCode="#,##0.00000_ "/>
    <numFmt numFmtId="189" formatCode="&quot;r&quot;\ #\ ###\ ###"/>
    <numFmt numFmtId="190" formatCode="#\ ###\ ##0"/>
    <numFmt numFmtId="191" formatCode="#.0\ ###\ ###"/>
    <numFmt numFmtId="192" formatCode="#\ ###\ ###.0"/>
    <numFmt numFmtId="193" formatCode="\(#\ ###\ ###\)"/>
    <numFmt numFmtId="194" formatCode="#,##0;&quot;△ &quot;#,##0"/>
    <numFmt numFmtId="195" formatCode="0;&quot;△ &quot;0"/>
    <numFmt numFmtId="196" formatCode="0_ "/>
    <numFmt numFmtId="197" formatCode="#,##0_);[Red]\(#,##0\)"/>
    <numFmt numFmtId="198" formatCode="_ * #,##0_ ;_ * &quot;△&quot;\ #,##0_ ;_ * &quot;–&quot;_ ;_ @_ "/>
    <numFmt numFmtId="199" formatCode="0.000"/>
    <numFmt numFmtId="200" formatCode="_ * #,##0.0_ ;_ * \-#,##0.0_ ;_ * &quot;-&quot;_ ;_ @_ "/>
    <numFmt numFmtId="201" formatCode="#,##0_ ;[Red]\-#,##0\ "/>
    <numFmt numFmtId="202" formatCode="0.0_ ;[Red]\-0.0\ "/>
    <numFmt numFmtId="203" formatCode="#,##0.0_ ;[Red]\-#,##0.0\ "/>
    <numFmt numFmtId="204" formatCode="0.0;&quot;△ &quot;0.0"/>
    <numFmt numFmtId="205" formatCode="#,##0.0;&quot;△ &quot;#,##0.0"/>
    <numFmt numFmtId="206" formatCode="##\ ##0.0"/>
    <numFmt numFmtId="207" formatCode="0.00_);[Red]\(0.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yyyy"/>
    <numFmt numFmtId="213" formatCode="m"/>
    <numFmt numFmtId="214" formatCode="[$-411]e"/>
    <numFmt numFmtId="215" formatCode="mmm&quot;.&quot;"/>
    <numFmt numFmtId="216" formatCode="0.0;&quot;▲ &quot;0.0"/>
    <numFmt numFmtId="217" formatCode="[$-411]ggge&quot;年&quot;"/>
    <numFmt numFmtId="218" formatCode="[$-411]ggge&quot;年度&quot;"/>
    <numFmt numFmtId="219" formatCode="m&quot;月&quot;"/>
    <numFmt numFmtId="220" formatCode="[$-411]e&quot;年度&quot;"/>
    <numFmt numFmtId="221" formatCode="[$-411]ggg"/>
    <numFmt numFmtId="222" formatCode="[$-411]e&quot;年&quot;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1" borderId="6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8" fillId="0" borderId="0" xfId="77" applyFont="1" applyFill="1">
      <alignment/>
      <protection/>
    </xf>
    <xf numFmtId="0" fontId="11" fillId="0" borderId="0" xfId="77" applyFont="1" applyFill="1" applyAlignment="1" quotePrefix="1">
      <alignment horizontal="left"/>
      <protection/>
    </xf>
    <xf numFmtId="0" fontId="11" fillId="0" borderId="0" xfId="77" applyFont="1" applyFill="1" applyAlignment="1">
      <alignment horizontal="right"/>
      <protection/>
    </xf>
    <xf numFmtId="0" fontId="11" fillId="0" borderId="0" xfId="77" applyFont="1" applyFill="1">
      <alignment/>
      <protection/>
    </xf>
    <xf numFmtId="0" fontId="11" fillId="0" borderId="0" xfId="77" applyFont="1" applyFill="1" applyAlignment="1" quotePrefix="1">
      <alignment horizontal="right"/>
      <protection/>
    </xf>
    <xf numFmtId="0" fontId="8" fillId="0" borderId="12" xfId="77" applyFont="1" applyFill="1" applyBorder="1">
      <alignment/>
      <protection/>
    </xf>
    <xf numFmtId="0" fontId="15" fillId="0" borderId="12" xfId="77" applyFont="1" applyFill="1" applyBorder="1">
      <alignment/>
      <protection/>
    </xf>
    <xf numFmtId="177" fontId="15" fillId="0" borderId="12" xfId="77" applyNumberFormat="1" applyFont="1" applyFill="1" applyBorder="1">
      <alignment/>
      <protection/>
    </xf>
    <xf numFmtId="0" fontId="15" fillId="0" borderId="12" xfId="77" applyFont="1" applyFill="1" applyBorder="1" applyAlignment="1">
      <alignment horizontal="centerContinuous"/>
      <protection/>
    </xf>
    <xf numFmtId="0" fontId="15" fillId="0" borderId="12" xfId="77" applyFont="1" applyFill="1" applyBorder="1" applyAlignment="1">
      <alignment horizontal="right"/>
      <protection/>
    </xf>
    <xf numFmtId="0" fontId="15" fillId="0" borderId="13" xfId="77" applyFont="1" applyFill="1" applyBorder="1" applyAlignment="1">
      <alignment horizontal="center" vertical="center" wrapText="1"/>
      <protection/>
    </xf>
    <xf numFmtId="0" fontId="15" fillId="0" borderId="14" xfId="77" applyFont="1" applyFill="1" applyBorder="1" applyAlignment="1">
      <alignment horizontal="center" vertical="center"/>
      <protection/>
    </xf>
    <xf numFmtId="0" fontId="15" fillId="0" borderId="15" xfId="77" applyFont="1" applyFill="1" applyBorder="1" applyAlignment="1">
      <alignment horizontal="center" vertical="center"/>
      <protection/>
    </xf>
    <xf numFmtId="0" fontId="15" fillId="0" borderId="14" xfId="77" applyFont="1" applyFill="1" applyBorder="1" applyAlignment="1">
      <alignment horizontal="center" vertical="center" wrapText="1"/>
      <protection/>
    </xf>
    <xf numFmtId="0" fontId="15" fillId="0" borderId="14" xfId="77" applyFont="1" applyFill="1" applyBorder="1" applyAlignment="1">
      <alignment horizontal="left" vertical="center" wrapText="1"/>
      <protection/>
    </xf>
    <xf numFmtId="0" fontId="15" fillId="0" borderId="0" xfId="77" applyFont="1" applyFill="1" applyBorder="1">
      <alignment/>
      <protection/>
    </xf>
    <xf numFmtId="0" fontId="15" fillId="0" borderId="16" xfId="77" applyFont="1" applyFill="1" applyBorder="1" applyAlignment="1">
      <alignment horizontal="center" vertical="center"/>
      <protection/>
    </xf>
    <xf numFmtId="0" fontId="15" fillId="0" borderId="0" xfId="77" applyFont="1" applyFill="1" applyBorder="1" applyAlignment="1">
      <alignment horizontal="center" vertical="center"/>
      <protection/>
    </xf>
    <xf numFmtId="0" fontId="15" fillId="0" borderId="0" xfId="77" applyFont="1" applyFill="1" applyBorder="1" applyAlignment="1">
      <alignment horizontal="center" vertical="center" wrapText="1"/>
      <protection/>
    </xf>
    <xf numFmtId="0" fontId="15" fillId="0" borderId="0" xfId="77" applyFont="1" applyFill="1" applyBorder="1" applyAlignment="1" quotePrefix="1">
      <alignment horizontal="left" vertical="center" wrapText="1"/>
      <protection/>
    </xf>
    <xf numFmtId="0" fontId="15" fillId="0" borderId="16" xfId="77" applyFont="1" applyFill="1" applyBorder="1" applyAlignment="1">
      <alignment horizontal="center" vertical="center" wrapText="1"/>
      <protection/>
    </xf>
    <xf numFmtId="0" fontId="15" fillId="0" borderId="0" xfId="77" applyFont="1" applyFill="1" applyAlignment="1" quotePrefix="1">
      <alignment horizontal="left"/>
      <protection/>
    </xf>
    <xf numFmtId="0" fontId="15" fillId="0" borderId="16" xfId="77" applyFont="1" applyFill="1" applyBorder="1" applyAlignment="1" quotePrefix="1">
      <alignment horizontal="center"/>
      <protection/>
    </xf>
    <xf numFmtId="0" fontId="14" fillId="0" borderId="0" xfId="77" applyFont="1" applyFill="1">
      <alignment/>
      <protection/>
    </xf>
    <xf numFmtId="177" fontId="15" fillId="0" borderId="0" xfId="77" applyNumberFormat="1" applyFont="1" applyFill="1" applyAlignment="1">
      <alignment horizontal="right"/>
      <protection/>
    </xf>
    <xf numFmtId="177" fontId="15" fillId="0" borderId="16" xfId="77" applyNumberFormat="1" applyFont="1" applyFill="1" applyBorder="1" applyAlignment="1">
      <alignment horizontal="right"/>
      <protection/>
    </xf>
    <xf numFmtId="177" fontId="8" fillId="0" borderId="0" xfId="77" applyNumberFormat="1" applyFont="1" applyFill="1">
      <alignment/>
      <protection/>
    </xf>
    <xf numFmtId="177" fontId="13" fillId="0" borderId="16" xfId="77" applyNumberFormat="1" applyFont="1" applyFill="1" applyBorder="1" applyAlignment="1">
      <alignment horizontal="right"/>
      <protection/>
    </xf>
    <xf numFmtId="0" fontId="13" fillId="0" borderId="0" xfId="77" applyFont="1" applyFill="1" applyAlignment="1" quotePrefix="1">
      <alignment horizontal="left"/>
      <protection/>
    </xf>
    <xf numFmtId="0" fontId="13" fillId="0" borderId="16" xfId="77" applyFont="1" applyFill="1" applyBorder="1" applyAlignment="1" quotePrefix="1">
      <alignment horizontal="center"/>
      <protection/>
    </xf>
    <xf numFmtId="0" fontId="13" fillId="0" borderId="0" xfId="77" applyFont="1" applyFill="1" applyAlignment="1">
      <alignment horizontal="center"/>
      <protection/>
    </xf>
    <xf numFmtId="0" fontId="15" fillId="0" borderId="0" xfId="77" applyFont="1" applyFill="1">
      <alignment/>
      <protection/>
    </xf>
    <xf numFmtId="176" fontId="15" fillId="0" borderId="16" xfId="77" applyNumberFormat="1" applyFont="1" applyFill="1" applyBorder="1" applyAlignment="1">
      <alignment horizontal="right"/>
      <protection/>
    </xf>
    <xf numFmtId="0" fontId="15" fillId="0" borderId="0" xfId="77" applyFont="1" applyFill="1" applyAlignment="1">
      <alignment horizontal="right"/>
      <protection/>
    </xf>
    <xf numFmtId="0" fontId="15" fillId="0" borderId="16" xfId="77" applyFont="1" applyFill="1" applyBorder="1" applyAlignment="1">
      <alignment horizontal="center"/>
      <protection/>
    </xf>
    <xf numFmtId="0" fontId="15" fillId="0" borderId="0" xfId="77" applyFont="1" applyFill="1" applyBorder="1" applyAlignment="1">
      <alignment horizontal="distributed" wrapText="1"/>
      <protection/>
    </xf>
    <xf numFmtId="176" fontId="15" fillId="0" borderId="0" xfId="77" applyNumberFormat="1" applyFont="1" applyFill="1" applyBorder="1" applyAlignment="1">
      <alignment horizontal="right"/>
      <protection/>
    </xf>
    <xf numFmtId="0" fontId="15" fillId="0" borderId="0" xfId="77" applyNumberFormat="1" applyFont="1" applyFill="1" applyBorder="1" applyAlignment="1">
      <alignment horizontal="right"/>
      <protection/>
    </xf>
    <xf numFmtId="176" fontId="15" fillId="0" borderId="16" xfId="77" applyNumberFormat="1" applyFont="1" applyFill="1" applyBorder="1" applyAlignment="1">
      <alignment horizontal="center"/>
      <protection/>
    </xf>
    <xf numFmtId="176" fontId="17" fillId="0" borderId="0" xfId="77" applyNumberFormat="1" applyFont="1" applyFill="1">
      <alignment/>
      <protection/>
    </xf>
    <xf numFmtId="0" fontId="15" fillId="0" borderId="0" xfId="77" applyFont="1" applyFill="1" applyBorder="1" applyAlignment="1">
      <alignment horizontal="distributed"/>
      <protection/>
    </xf>
    <xf numFmtId="0" fontId="15" fillId="0" borderId="12" xfId="77" applyFont="1" applyFill="1" applyBorder="1" applyAlignment="1" quotePrefix="1">
      <alignment horizontal="distributed"/>
      <protection/>
    </xf>
    <xf numFmtId="0" fontId="15" fillId="0" borderId="12" xfId="77" applyNumberFormat="1" applyFont="1" applyFill="1" applyBorder="1" applyAlignment="1">
      <alignment horizontal="right"/>
      <protection/>
    </xf>
    <xf numFmtId="176" fontId="15" fillId="0" borderId="12" xfId="77" applyNumberFormat="1" applyFont="1" applyFill="1" applyBorder="1" applyAlignment="1">
      <alignment horizontal="right"/>
      <protection/>
    </xf>
    <xf numFmtId="176" fontId="15" fillId="0" borderId="17" xfId="77" applyNumberFormat="1" applyFont="1" applyFill="1" applyBorder="1" applyAlignment="1">
      <alignment horizontal="center"/>
      <protection/>
    </xf>
    <xf numFmtId="0" fontId="15" fillId="0" borderId="0" xfId="77" applyFont="1" applyFill="1" applyBorder="1" applyAlignment="1" quotePrefix="1">
      <alignment horizontal="distributed"/>
      <protection/>
    </xf>
    <xf numFmtId="0" fontId="8" fillId="0" borderId="12" xfId="77" applyFont="1" applyFill="1" applyBorder="1" applyAlignment="1">
      <alignment horizontal="left"/>
      <protection/>
    </xf>
    <xf numFmtId="0" fontId="15" fillId="0" borderId="14" xfId="77" applyNumberFormat="1" applyFont="1" applyFill="1" applyBorder="1" applyAlignment="1">
      <alignment horizontal="center" vertical="center"/>
      <protection/>
    </xf>
    <xf numFmtId="0" fontId="15" fillId="0" borderId="14" xfId="77" applyNumberFormat="1" applyFont="1" applyFill="1" applyBorder="1" applyAlignment="1">
      <alignment horizontal="center" vertical="center" wrapText="1"/>
      <protection/>
    </xf>
    <xf numFmtId="0" fontId="15" fillId="0" borderId="0" xfId="77" applyFont="1" applyFill="1" applyBorder="1" applyAlignment="1">
      <alignment horizontal="right" vertical="center"/>
      <protection/>
    </xf>
    <xf numFmtId="0" fontId="15" fillId="0" borderId="0" xfId="77" applyFont="1" applyFill="1" applyBorder="1" applyAlignment="1">
      <alignment horizontal="right" vertical="center" wrapText="1"/>
      <protection/>
    </xf>
    <xf numFmtId="0" fontId="15" fillId="0" borderId="0" xfId="77" applyNumberFormat="1" applyFont="1" applyFill="1" applyBorder="1" applyAlignment="1">
      <alignment horizontal="right" vertical="center"/>
      <protection/>
    </xf>
    <xf numFmtId="0" fontId="15" fillId="0" borderId="0" xfId="77" applyNumberFormat="1" applyFont="1" applyFill="1" applyBorder="1" applyAlignment="1" quotePrefix="1">
      <alignment horizontal="right" vertical="center" wrapText="1"/>
      <protection/>
    </xf>
    <xf numFmtId="0" fontId="15" fillId="0" borderId="0" xfId="77" applyNumberFormat="1" applyFont="1" applyFill="1" applyBorder="1" applyAlignment="1">
      <alignment horizontal="right" vertical="center" wrapText="1"/>
      <protection/>
    </xf>
    <xf numFmtId="0" fontId="15" fillId="0" borderId="16" xfId="77" applyFont="1" applyFill="1" applyBorder="1" applyAlignment="1">
      <alignment horizontal="center" wrapText="1"/>
      <protection/>
    </xf>
    <xf numFmtId="0" fontId="15" fillId="0" borderId="12" xfId="77" applyFont="1" applyFill="1" applyBorder="1" applyAlignment="1">
      <alignment horizontal="distributed"/>
      <protection/>
    </xf>
    <xf numFmtId="0" fontId="15" fillId="0" borderId="17" xfId="77" applyFont="1" applyFill="1" applyBorder="1" applyAlignment="1">
      <alignment horizontal="center"/>
      <protection/>
    </xf>
    <xf numFmtId="0" fontId="15" fillId="0" borderId="18" xfId="77" applyFont="1" applyFill="1" applyBorder="1">
      <alignment/>
      <protection/>
    </xf>
    <xf numFmtId="176" fontId="8" fillId="0" borderId="0" xfId="77" applyNumberFormat="1" applyFont="1" applyFill="1">
      <alignment/>
      <protection/>
    </xf>
    <xf numFmtId="0" fontId="8" fillId="0" borderId="0" xfId="78" applyFont="1" applyFill="1">
      <alignment/>
      <protection/>
    </xf>
    <xf numFmtId="0" fontId="15" fillId="0" borderId="0" xfId="78" applyFont="1" applyFill="1" applyBorder="1">
      <alignment/>
      <protection/>
    </xf>
    <xf numFmtId="0" fontId="15" fillId="0" borderId="0" xfId="78" applyFont="1" applyFill="1" applyBorder="1" applyAlignment="1">
      <alignment horizontal="distributed"/>
      <protection/>
    </xf>
    <xf numFmtId="176" fontId="15" fillId="0" borderId="0" xfId="77" applyNumberFormat="1" applyFont="1" applyFill="1" applyAlignment="1">
      <alignment horizontal="right"/>
      <protection/>
    </xf>
    <xf numFmtId="176" fontId="15" fillId="0" borderId="0" xfId="77" applyNumberFormat="1" applyFont="1" applyFill="1" applyBorder="1" applyAlignment="1" quotePrefix="1">
      <alignment horizontal="right"/>
      <protection/>
    </xf>
    <xf numFmtId="0" fontId="20" fillId="0" borderId="0" xfId="77" applyFont="1" applyFill="1" applyBorder="1" applyAlignment="1">
      <alignment horizontal="distributed"/>
      <protection/>
    </xf>
    <xf numFmtId="176" fontId="15" fillId="0" borderId="18" xfId="77" applyNumberFormat="1" applyFont="1" applyFill="1" applyBorder="1">
      <alignment/>
      <protection/>
    </xf>
    <xf numFmtId="0" fontId="13" fillId="0" borderId="0" xfId="77" applyFont="1" applyFill="1" applyBorder="1" applyAlignment="1">
      <alignment horizontal="center"/>
      <protection/>
    </xf>
    <xf numFmtId="0" fontId="15" fillId="0" borderId="0" xfId="77" applyFont="1" applyFill="1" applyBorder="1" applyAlignment="1">
      <alignment horizontal="center"/>
      <protection/>
    </xf>
    <xf numFmtId="0" fontId="15" fillId="0" borderId="19" xfId="77" applyFont="1" applyFill="1" applyBorder="1" applyAlignment="1">
      <alignment horizontal="right" vertical="center"/>
      <protection/>
    </xf>
    <xf numFmtId="190" fontId="15" fillId="0" borderId="0" xfId="77" applyNumberFormat="1" applyFont="1" applyFill="1" applyBorder="1" applyAlignment="1">
      <alignment horizontal="right"/>
      <protection/>
    </xf>
    <xf numFmtId="190" fontId="15" fillId="0" borderId="16" xfId="77" applyNumberFormat="1" applyFont="1" applyFill="1" applyBorder="1" applyAlignment="1">
      <alignment horizontal="right"/>
      <protection/>
    </xf>
    <xf numFmtId="190" fontId="15" fillId="0" borderId="0" xfId="77" applyNumberFormat="1" applyFont="1" applyFill="1" applyAlignment="1">
      <alignment horizontal="right"/>
      <protection/>
    </xf>
    <xf numFmtId="190" fontId="15" fillId="0" borderId="20" xfId="77" applyNumberFormat="1" applyFont="1" applyFill="1" applyBorder="1" applyAlignment="1">
      <alignment horizontal="right"/>
      <protection/>
    </xf>
    <xf numFmtId="181" fontId="15" fillId="0" borderId="0" xfId="78" applyNumberFormat="1" applyFont="1" applyFill="1" applyBorder="1">
      <alignment/>
      <protection/>
    </xf>
    <xf numFmtId="176" fontId="13" fillId="0" borderId="0" xfId="77" applyNumberFormat="1" applyFont="1" applyFill="1">
      <alignment/>
      <protection/>
    </xf>
    <xf numFmtId="190" fontId="15" fillId="0" borderId="0" xfId="77" applyNumberFormat="1" applyFont="1" applyFill="1">
      <alignment/>
      <protection/>
    </xf>
    <xf numFmtId="176" fontId="15" fillId="0" borderId="0" xfId="77" applyNumberFormat="1" applyFont="1" applyFill="1">
      <alignment/>
      <protection/>
    </xf>
    <xf numFmtId="190" fontId="15" fillId="0" borderId="12" xfId="77" applyNumberFormat="1" applyFont="1" applyFill="1" applyBorder="1">
      <alignment/>
      <protection/>
    </xf>
    <xf numFmtId="190" fontId="15" fillId="0" borderId="12" xfId="77" applyNumberFormat="1" applyFont="1" applyFill="1" applyBorder="1" applyAlignment="1">
      <alignment horizontal="right"/>
      <protection/>
    </xf>
    <xf numFmtId="190" fontId="15" fillId="0" borderId="21" xfId="77" applyNumberFormat="1" applyFont="1" applyFill="1" applyBorder="1" applyAlignment="1">
      <alignment horizontal="right"/>
      <protection/>
    </xf>
    <xf numFmtId="190" fontId="13" fillId="0" borderId="16" xfId="77" applyNumberFormat="1" applyFont="1" applyFill="1" applyBorder="1">
      <alignment/>
      <protection/>
    </xf>
    <xf numFmtId="190" fontId="13" fillId="0" borderId="0" xfId="77" applyNumberFormat="1" applyFont="1" applyFill="1">
      <alignment/>
      <protection/>
    </xf>
    <xf numFmtId="176" fontId="15" fillId="0" borderId="16" xfId="77" applyNumberFormat="1" applyFont="1" applyFill="1" applyBorder="1">
      <alignment/>
      <protection/>
    </xf>
    <xf numFmtId="0" fontId="15" fillId="0" borderId="0" xfId="77" applyFont="1" applyFill="1" applyAlignment="1">
      <alignment horizontal="center"/>
      <protection/>
    </xf>
    <xf numFmtId="190" fontId="15" fillId="0" borderId="16" xfId="77" applyNumberFormat="1" applyFont="1" applyFill="1" applyBorder="1">
      <alignment/>
      <protection/>
    </xf>
    <xf numFmtId="178" fontId="15" fillId="0" borderId="16" xfId="77" applyNumberFormat="1" applyFont="1" applyFill="1" applyBorder="1">
      <alignment/>
      <protection/>
    </xf>
    <xf numFmtId="178" fontId="15" fillId="0" borderId="0" xfId="77" applyNumberFormat="1" applyFont="1" applyFill="1">
      <alignment/>
      <protection/>
    </xf>
    <xf numFmtId="186" fontId="15" fillId="0" borderId="16" xfId="77" applyNumberFormat="1" applyFont="1" applyFill="1" applyBorder="1">
      <alignment/>
      <protection/>
    </xf>
    <xf numFmtId="186" fontId="15" fillId="0" borderId="0" xfId="77" applyNumberFormat="1" applyFont="1" applyFill="1">
      <alignment/>
      <protection/>
    </xf>
    <xf numFmtId="180" fontId="13" fillId="0" borderId="0" xfId="52" applyNumberFormat="1" applyFont="1" applyFill="1" applyAlignment="1">
      <alignment/>
    </xf>
    <xf numFmtId="180" fontId="13" fillId="0" borderId="16" xfId="52" applyNumberFormat="1" applyFont="1" applyFill="1" applyBorder="1" applyAlignment="1">
      <alignment/>
    </xf>
    <xf numFmtId="0" fontId="15" fillId="0" borderId="22" xfId="77" applyFont="1" applyFill="1" applyBorder="1" applyAlignment="1">
      <alignment horizontal="center" vertical="center"/>
      <protection/>
    </xf>
    <xf numFmtId="176" fontId="15" fillId="0" borderId="0" xfId="77" applyNumberFormat="1" applyFont="1" applyFill="1" applyBorder="1">
      <alignment/>
      <protection/>
    </xf>
    <xf numFmtId="178" fontId="15" fillId="0" borderId="0" xfId="77" applyNumberFormat="1" applyFont="1" applyFill="1" applyBorder="1">
      <alignment/>
      <protection/>
    </xf>
    <xf numFmtId="177" fontId="15" fillId="0" borderId="0" xfId="77" applyNumberFormat="1" applyFont="1" applyFill="1" applyBorder="1" applyAlignment="1">
      <alignment horizontal="right"/>
      <protection/>
    </xf>
    <xf numFmtId="190" fontId="13" fillId="0" borderId="0" xfId="77" applyNumberFormat="1" applyFont="1" applyFill="1" applyBorder="1">
      <alignment/>
      <protection/>
    </xf>
    <xf numFmtId="180" fontId="13" fillId="0" borderId="16" xfId="77" applyNumberFormat="1" applyFont="1" applyFill="1" applyBorder="1">
      <alignment/>
      <protection/>
    </xf>
    <xf numFmtId="180" fontId="13" fillId="0" borderId="0" xfId="52" applyNumberFormat="1" applyFont="1" applyFill="1" applyBorder="1" applyAlignment="1">
      <alignment/>
    </xf>
    <xf numFmtId="0" fontId="15" fillId="0" borderId="0" xfId="77" applyFont="1" applyFill="1" applyBorder="1" applyAlignment="1">
      <alignment horizontal="right"/>
      <protection/>
    </xf>
    <xf numFmtId="190" fontId="15" fillId="0" borderId="0" xfId="77" applyNumberFormat="1" applyFont="1" applyFill="1" applyBorder="1">
      <alignment/>
      <protection/>
    </xf>
    <xf numFmtId="176" fontId="15" fillId="0" borderId="17" xfId="77" applyNumberFormat="1" applyFont="1" applyFill="1" applyBorder="1" applyAlignment="1">
      <alignment horizontal="right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通貨 2" xfId="71"/>
    <cellStyle name="入力" xfId="72"/>
    <cellStyle name="標準 2" xfId="73"/>
    <cellStyle name="標準 3" xfId="74"/>
    <cellStyle name="標準 4" xfId="75"/>
    <cellStyle name="標準 5" xfId="76"/>
    <cellStyle name="標準_137_商業サービス貿易" xfId="77"/>
    <cellStyle name="標準_138．139_商業サービス貿易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52"/>
  <sheetViews>
    <sheetView showGridLines="0" tabSelected="1" zoomScalePageLayoutView="0" workbookViewId="0" topLeftCell="A1">
      <pane xSplit="1" ySplit="4" topLeftCell="B5" activePane="bottomRight" state="frozen"/>
      <selection pane="topLeft" activeCell="M25" sqref="M25"/>
      <selection pane="topRight" activeCell="M25" sqref="M25"/>
      <selection pane="bottomLeft" activeCell="M25" sqref="M25"/>
      <selection pane="bottomRight" activeCell="A1" sqref="A1"/>
    </sheetView>
  </sheetViews>
  <sheetFormatPr defaultColWidth="8.00390625" defaultRowHeight="13.5"/>
  <cols>
    <col min="1" max="1" width="18.75390625" style="1" customWidth="1"/>
    <col min="2" max="2" width="11.375" style="1" customWidth="1"/>
    <col min="3" max="3" width="10.375" style="1" customWidth="1"/>
    <col min="4" max="4" width="9.875" style="1" customWidth="1"/>
    <col min="5" max="5" width="10.375" style="1" customWidth="1"/>
    <col min="6" max="7" width="9.875" style="1" customWidth="1"/>
    <col min="8" max="8" width="10.375" style="1" customWidth="1"/>
    <col min="9" max="11" width="9.875" style="1" customWidth="1"/>
    <col min="12" max="12" width="10.375" style="1" customWidth="1"/>
    <col min="13" max="18" width="9.875" style="1" customWidth="1"/>
    <col min="19" max="19" width="8.50390625" style="1" customWidth="1"/>
    <col min="20" max="20" width="8.00390625" style="1" customWidth="1"/>
    <col min="21" max="21" width="15.50390625" style="1" customWidth="1"/>
    <col min="22" max="22" width="8.75390625" style="1" customWidth="1"/>
    <col min="23" max="16384" width="8.00390625" style="1" customWidth="1"/>
  </cols>
  <sheetData>
    <row r="1" spans="5:10" ht="18.75" customHeight="1">
      <c r="E1" s="2"/>
      <c r="I1" s="3" t="s">
        <v>71</v>
      </c>
      <c r="J1" s="4" t="s">
        <v>72</v>
      </c>
    </row>
    <row r="2" spans="5:9" ht="11.25" customHeight="1">
      <c r="E2" s="2"/>
      <c r="H2" s="5"/>
      <c r="I2" s="4"/>
    </row>
    <row r="3" spans="1:19" ht="12.75" customHeight="1" thickBot="1">
      <c r="A3" s="6" t="s">
        <v>73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9"/>
      <c r="S3" s="10" t="s">
        <v>1</v>
      </c>
    </row>
    <row r="4" spans="1:19" ht="37.5" customHeight="1">
      <c r="A4" s="11" t="s">
        <v>74</v>
      </c>
      <c r="B4" s="92" t="s">
        <v>2</v>
      </c>
      <c r="C4" s="92" t="s">
        <v>3</v>
      </c>
      <c r="D4" s="12" t="s">
        <v>4</v>
      </c>
      <c r="E4" s="12" t="s">
        <v>40</v>
      </c>
      <c r="F4" s="12" t="s">
        <v>5</v>
      </c>
      <c r="G4" s="12" t="s">
        <v>6</v>
      </c>
      <c r="H4" s="13" t="s">
        <v>7</v>
      </c>
      <c r="I4" s="13" t="s">
        <v>8</v>
      </c>
      <c r="J4" s="11" t="s">
        <v>9</v>
      </c>
      <c r="K4" s="12" t="s">
        <v>10</v>
      </c>
      <c r="L4" s="14" t="s">
        <v>75</v>
      </c>
      <c r="M4" s="14" t="s">
        <v>76</v>
      </c>
      <c r="N4" s="12" t="s">
        <v>11</v>
      </c>
      <c r="O4" s="12" t="s">
        <v>12</v>
      </c>
      <c r="P4" s="12" t="s">
        <v>13</v>
      </c>
      <c r="Q4" s="15" t="s">
        <v>43</v>
      </c>
      <c r="R4" s="15" t="s">
        <v>77</v>
      </c>
      <c r="S4" s="14" t="s">
        <v>14</v>
      </c>
    </row>
    <row r="5" spans="1:19" ht="7.5" customHeight="1">
      <c r="A5" s="16"/>
      <c r="B5" s="17"/>
      <c r="C5" s="18"/>
      <c r="D5" s="18"/>
      <c r="E5" s="18"/>
      <c r="F5" s="18"/>
      <c r="G5" s="18"/>
      <c r="H5" s="18"/>
      <c r="I5" s="18"/>
      <c r="J5" s="19"/>
      <c r="K5" s="18"/>
      <c r="L5" s="19"/>
      <c r="M5" s="19"/>
      <c r="N5" s="18"/>
      <c r="O5" s="18"/>
      <c r="P5" s="18"/>
      <c r="Q5" s="20"/>
      <c r="R5" s="19"/>
      <c r="S5" s="21"/>
    </row>
    <row r="6" spans="1:19" s="24" customFormat="1" ht="16.5" customHeight="1">
      <c r="A6" s="22" t="s">
        <v>78</v>
      </c>
      <c r="B6" s="83">
        <v>274446475</v>
      </c>
      <c r="C6" s="93">
        <v>41140838</v>
      </c>
      <c r="D6" s="77">
        <v>123682</v>
      </c>
      <c r="E6" s="77">
        <v>36955391</v>
      </c>
      <c r="F6" s="77">
        <v>2404383</v>
      </c>
      <c r="G6" s="77">
        <v>39384165</v>
      </c>
      <c r="H6" s="77">
        <v>26751992</v>
      </c>
      <c r="I6" s="77">
        <v>3543100</v>
      </c>
      <c r="J6" s="77">
        <v>23444724</v>
      </c>
      <c r="K6" s="77">
        <v>950339</v>
      </c>
      <c r="L6" s="77">
        <v>14997000</v>
      </c>
      <c r="M6" s="77">
        <v>6033874</v>
      </c>
      <c r="N6" s="77">
        <v>4476756</v>
      </c>
      <c r="O6" s="77">
        <v>1989481</v>
      </c>
      <c r="P6" s="77">
        <v>71450199</v>
      </c>
      <c r="Q6" s="77">
        <v>792968</v>
      </c>
      <c r="R6" s="77">
        <v>7583</v>
      </c>
      <c r="S6" s="23" t="s">
        <v>79</v>
      </c>
    </row>
    <row r="7" spans="1:21" s="24" customFormat="1" ht="13.5" customHeight="1">
      <c r="A7" s="84" t="s">
        <v>15</v>
      </c>
      <c r="B7" s="86">
        <v>100</v>
      </c>
      <c r="C7" s="94">
        <v>15</v>
      </c>
      <c r="D7" s="87">
        <v>0</v>
      </c>
      <c r="E7" s="87">
        <v>13.5</v>
      </c>
      <c r="F7" s="87">
        <v>0.9</v>
      </c>
      <c r="G7" s="87">
        <v>14.4</v>
      </c>
      <c r="H7" s="87">
        <v>9.7</v>
      </c>
      <c r="I7" s="87">
        <v>1.3</v>
      </c>
      <c r="J7" s="87">
        <v>8.5</v>
      </c>
      <c r="K7" s="87">
        <v>0.3</v>
      </c>
      <c r="L7" s="87">
        <v>5.5</v>
      </c>
      <c r="M7" s="87">
        <v>2.2</v>
      </c>
      <c r="N7" s="87">
        <v>1.6</v>
      </c>
      <c r="O7" s="87">
        <v>0.7</v>
      </c>
      <c r="P7" s="87">
        <v>26</v>
      </c>
      <c r="Q7" s="87">
        <v>0.3</v>
      </c>
      <c r="R7" s="87">
        <v>0</v>
      </c>
      <c r="S7" s="26" t="s">
        <v>16</v>
      </c>
      <c r="U7" s="27"/>
    </row>
    <row r="8" spans="1:19" s="24" customFormat="1" ht="13.5" customHeight="1">
      <c r="A8" s="68"/>
      <c r="B8" s="26"/>
      <c r="C8" s="9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</row>
    <row r="9" spans="1:19" ht="16.5" customHeight="1">
      <c r="A9" s="29" t="s">
        <v>81</v>
      </c>
      <c r="B9" s="81">
        <f>SUM(C9:R9)</f>
        <v>245732241</v>
      </c>
      <c r="C9" s="96">
        <f aca="true" t="shared" si="0" ref="C9:L9">SUM(C12:C23)</f>
        <v>45071279</v>
      </c>
      <c r="D9" s="82">
        <f t="shared" si="0"/>
        <v>327850</v>
      </c>
      <c r="E9" s="75">
        <f t="shared" si="0"/>
        <v>38091991</v>
      </c>
      <c r="F9" s="75">
        <f t="shared" si="0"/>
        <v>2380225</v>
      </c>
      <c r="G9" s="75">
        <f t="shared" si="0"/>
        <v>41400185</v>
      </c>
      <c r="H9" s="75">
        <f t="shared" si="0"/>
        <v>20833781</v>
      </c>
      <c r="I9" s="75">
        <f t="shared" si="0"/>
        <v>10488951</v>
      </c>
      <c r="J9" s="75">
        <f t="shared" si="0"/>
        <v>6012195</v>
      </c>
      <c r="K9" s="75">
        <f t="shared" si="0"/>
        <v>1820832</v>
      </c>
      <c r="L9" s="75">
        <f t="shared" si="0"/>
        <v>13800481</v>
      </c>
      <c r="M9" s="75">
        <f aca="true" t="shared" si="1" ref="M9:R9">SUM(M12:M23)</f>
        <v>7886296</v>
      </c>
      <c r="N9" s="82">
        <f t="shared" si="1"/>
        <v>4257781</v>
      </c>
      <c r="O9" s="82">
        <f t="shared" si="1"/>
        <v>14181930</v>
      </c>
      <c r="P9" s="82">
        <f t="shared" si="1"/>
        <v>37203955</v>
      </c>
      <c r="Q9" s="82">
        <f t="shared" si="1"/>
        <v>1964072</v>
      </c>
      <c r="R9" s="82">
        <f t="shared" si="1"/>
        <v>10437</v>
      </c>
      <c r="S9" s="30" t="s">
        <v>83</v>
      </c>
    </row>
    <row r="10" spans="1:21" ht="13.5" customHeight="1">
      <c r="A10" s="31" t="s">
        <v>15</v>
      </c>
      <c r="B10" s="97">
        <f>SUM(C10:R10)</f>
        <v>1</v>
      </c>
      <c r="C10" s="98">
        <f aca="true" t="shared" si="2" ref="C10:R10">C9/$B$9</f>
        <v>0.18341622091014098</v>
      </c>
      <c r="D10" s="90">
        <f t="shared" si="2"/>
        <v>0.001334175762471478</v>
      </c>
      <c r="E10" s="90">
        <f t="shared" si="2"/>
        <v>0.15501421728376294</v>
      </c>
      <c r="F10" s="90">
        <f t="shared" si="2"/>
        <v>0.009686254397525313</v>
      </c>
      <c r="G10" s="90">
        <f t="shared" si="2"/>
        <v>0.1684768137527383</v>
      </c>
      <c r="H10" s="90">
        <f t="shared" si="2"/>
        <v>0.08478244822583131</v>
      </c>
      <c r="I10" s="90">
        <f t="shared" si="2"/>
        <v>0.04268447216089972</v>
      </c>
      <c r="J10" s="90">
        <f t="shared" si="2"/>
        <v>0.02446644760790669</v>
      </c>
      <c r="K10" s="90">
        <f t="shared" si="2"/>
        <v>0.007409821326620303</v>
      </c>
      <c r="L10" s="90">
        <f t="shared" si="2"/>
        <v>0.056160644382028814</v>
      </c>
      <c r="M10" s="90">
        <f t="shared" si="2"/>
        <v>0.032093045535689396</v>
      </c>
      <c r="N10" s="90">
        <f t="shared" si="2"/>
        <v>0.0173269123444001</v>
      </c>
      <c r="O10" s="90">
        <f t="shared" si="2"/>
        <v>0.057712939670785814</v>
      </c>
      <c r="P10" s="90">
        <f t="shared" si="2"/>
        <v>0.1514003813606209</v>
      </c>
      <c r="Q10" s="90">
        <f t="shared" si="2"/>
        <v>0.007992732219456705</v>
      </c>
      <c r="R10" s="90">
        <f t="shared" si="2"/>
        <v>4.247305912128966E-05</v>
      </c>
      <c r="S10" s="28" t="s">
        <v>16</v>
      </c>
      <c r="T10" s="27"/>
      <c r="U10" s="27"/>
    </row>
    <row r="11" spans="1:19" ht="15" customHeight="1">
      <c r="A11" s="32"/>
      <c r="B11" s="33"/>
      <c r="C11" s="99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</row>
    <row r="12" spans="1:21" ht="18.75" customHeight="1">
      <c r="A12" s="36" t="s">
        <v>17</v>
      </c>
      <c r="B12" s="33">
        <f>SUM(C12:R12)</f>
        <v>273874</v>
      </c>
      <c r="C12" s="70">
        <v>13038</v>
      </c>
      <c r="D12" s="70">
        <v>0</v>
      </c>
      <c r="E12" s="37">
        <v>2137</v>
      </c>
      <c r="F12" s="64">
        <v>58</v>
      </c>
      <c r="G12" s="37">
        <v>40592</v>
      </c>
      <c r="H12" s="37">
        <v>13436</v>
      </c>
      <c r="I12" s="37">
        <v>155203</v>
      </c>
      <c r="J12" s="37">
        <v>32050</v>
      </c>
      <c r="K12" s="37">
        <v>95</v>
      </c>
      <c r="L12" s="37">
        <v>740</v>
      </c>
      <c r="M12" s="37">
        <f>258512-G12-H12-L12-K12-J12-I12</f>
        <v>16396</v>
      </c>
      <c r="N12" s="70">
        <v>57</v>
      </c>
      <c r="O12" s="70">
        <v>0</v>
      </c>
      <c r="P12" s="70">
        <v>0</v>
      </c>
      <c r="Q12" s="70">
        <v>72</v>
      </c>
      <c r="R12" s="70">
        <v>0</v>
      </c>
      <c r="S12" s="39" t="s">
        <v>45</v>
      </c>
      <c r="U12" s="40"/>
    </row>
    <row r="13" spans="1:21" ht="20.25" customHeight="1">
      <c r="A13" s="41" t="s">
        <v>18</v>
      </c>
      <c r="B13" s="33">
        <f aca="true" t="shared" si="3" ref="B13:B23">SUM(C13:R13)</f>
        <v>7706497</v>
      </c>
      <c r="C13" s="37">
        <v>1079712</v>
      </c>
      <c r="D13" s="70">
        <v>0</v>
      </c>
      <c r="E13" s="37">
        <v>3565923</v>
      </c>
      <c r="F13" s="70">
        <v>0</v>
      </c>
      <c r="G13" s="37">
        <v>6720</v>
      </c>
      <c r="H13" s="70">
        <v>70</v>
      </c>
      <c r="I13" s="70">
        <v>0</v>
      </c>
      <c r="J13" s="70">
        <v>0</v>
      </c>
      <c r="K13" s="37">
        <v>756434</v>
      </c>
      <c r="L13" s="37">
        <v>1635035</v>
      </c>
      <c r="M13" s="63">
        <f>2436528-L13-K13-J13-I13-H13-G13</f>
        <v>38269</v>
      </c>
      <c r="N13" s="70">
        <v>0</v>
      </c>
      <c r="O13" s="70">
        <v>0</v>
      </c>
      <c r="P13" s="37">
        <v>624334</v>
      </c>
      <c r="Q13" s="70">
        <v>0</v>
      </c>
      <c r="R13" s="70">
        <v>0</v>
      </c>
      <c r="S13" s="39" t="s">
        <v>46</v>
      </c>
      <c r="U13" s="40"/>
    </row>
    <row r="14" spans="1:21" ht="20.25" customHeight="1">
      <c r="A14" s="65" t="s">
        <v>65</v>
      </c>
      <c r="B14" s="33">
        <f t="shared" si="3"/>
        <v>38037</v>
      </c>
      <c r="C14" s="70">
        <v>0</v>
      </c>
      <c r="D14" s="70">
        <v>0</v>
      </c>
      <c r="E14" s="70">
        <v>0</v>
      </c>
      <c r="F14" s="70">
        <v>0</v>
      </c>
      <c r="G14" s="37">
        <v>28062</v>
      </c>
      <c r="H14" s="37">
        <v>9975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39" t="s">
        <v>66</v>
      </c>
      <c r="U14" s="40"/>
    </row>
    <row r="15" spans="1:21" ht="20.25" customHeight="1">
      <c r="A15" s="41" t="s">
        <v>47</v>
      </c>
      <c r="B15" s="33">
        <f t="shared" si="3"/>
        <v>123548</v>
      </c>
      <c r="C15" s="37">
        <v>11602</v>
      </c>
      <c r="D15" s="76">
        <v>0</v>
      </c>
      <c r="E15" s="77">
        <v>20500</v>
      </c>
      <c r="F15" s="70">
        <v>0</v>
      </c>
      <c r="G15" s="37">
        <v>7262</v>
      </c>
      <c r="H15" s="37">
        <v>20627</v>
      </c>
      <c r="I15" s="37">
        <v>38510</v>
      </c>
      <c r="J15" s="37">
        <v>268</v>
      </c>
      <c r="K15" s="70">
        <v>0</v>
      </c>
      <c r="L15" s="37">
        <v>9459</v>
      </c>
      <c r="M15" s="70">
        <f>91446-L15-J15-I15-H15-G15</f>
        <v>15320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39" t="s">
        <v>48</v>
      </c>
      <c r="U15" s="40"/>
    </row>
    <row r="16" spans="1:21" ht="20.25" customHeight="1">
      <c r="A16" s="41" t="s">
        <v>20</v>
      </c>
      <c r="B16" s="33">
        <f t="shared" si="3"/>
        <v>47528000</v>
      </c>
      <c r="C16" s="37">
        <v>15404000</v>
      </c>
      <c r="D16" s="37">
        <v>129000</v>
      </c>
      <c r="E16" s="37">
        <v>19295000</v>
      </c>
      <c r="F16" s="37">
        <v>2370000</v>
      </c>
      <c r="G16" s="37">
        <v>786000</v>
      </c>
      <c r="H16" s="37">
        <v>126000</v>
      </c>
      <c r="I16" s="37">
        <v>59000</v>
      </c>
      <c r="J16" s="37">
        <v>121000</v>
      </c>
      <c r="K16" s="37">
        <v>88000</v>
      </c>
      <c r="L16" s="37">
        <v>2526000</v>
      </c>
      <c r="M16" s="63">
        <f>4100000-L16-K16-J16-I16-H16-G16</f>
        <v>394000</v>
      </c>
      <c r="N16" s="37">
        <v>2757000</v>
      </c>
      <c r="O16" s="37">
        <v>1128000</v>
      </c>
      <c r="P16" s="37">
        <v>381000</v>
      </c>
      <c r="Q16" s="70">
        <v>1964000</v>
      </c>
      <c r="R16" s="70">
        <v>0</v>
      </c>
      <c r="S16" s="39" t="s">
        <v>21</v>
      </c>
      <c r="U16" s="40"/>
    </row>
    <row r="17" spans="1:21" ht="20.25" customHeight="1">
      <c r="A17" s="41" t="s">
        <v>22</v>
      </c>
      <c r="B17" s="33">
        <f t="shared" si="3"/>
        <v>50098</v>
      </c>
      <c r="C17" s="37">
        <v>2324</v>
      </c>
      <c r="D17" s="37">
        <v>13280</v>
      </c>
      <c r="E17" s="37">
        <v>2391</v>
      </c>
      <c r="F17" s="37">
        <v>419</v>
      </c>
      <c r="G17" s="37">
        <v>9825</v>
      </c>
      <c r="H17" s="37">
        <v>6207</v>
      </c>
      <c r="I17" s="37">
        <v>6410</v>
      </c>
      <c r="J17" s="70">
        <v>397</v>
      </c>
      <c r="K17" s="70">
        <v>0</v>
      </c>
      <c r="L17" s="37">
        <v>6305</v>
      </c>
      <c r="M17" s="70">
        <f>29144-L17-J17-I17-H17-G17</f>
        <v>0</v>
      </c>
      <c r="N17" s="37">
        <v>2540</v>
      </c>
      <c r="O17" s="70">
        <v>0</v>
      </c>
      <c r="P17" s="70">
        <v>0</v>
      </c>
      <c r="Q17" s="70">
        <v>0</v>
      </c>
      <c r="R17" s="70">
        <v>0</v>
      </c>
      <c r="S17" s="39" t="s">
        <v>49</v>
      </c>
      <c r="U17" s="40"/>
    </row>
    <row r="18" spans="1:21" ht="20.25" customHeight="1">
      <c r="A18" s="41" t="s">
        <v>23</v>
      </c>
      <c r="B18" s="33">
        <f t="shared" si="3"/>
        <v>655920</v>
      </c>
      <c r="C18" s="37">
        <v>49791</v>
      </c>
      <c r="D18" s="76">
        <v>0</v>
      </c>
      <c r="E18" s="37">
        <v>128961</v>
      </c>
      <c r="F18" s="70">
        <v>0</v>
      </c>
      <c r="G18" s="37">
        <v>116759</v>
      </c>
      <c r="H18" s="37">
        <v>5121</v>
      </c>
      <c r="I18" s="70">
        <v>0</v>
      </c>
      <c r="J18" s="64">
        <v>14951</v>
      </c>
      <c r="K18" s="37">
        <v>14856</v>
      </c>
      <c r="L18" s="37">
        <v>298081</v>
      </c>
      <c r="M18" s="37">
        <f>455461-L18-K18-J18-H18-G18</f>
        <v>5693</v>
      </c>
      <c r="N18" s="37">
        <v>14214</v>
      </c>
      <c r="O18" s="70">
        <v>0</v>
      </c>
      <c r="P18" s="37">
        <v>7493</v>
      </c>
      <c r="Q18" s="70">
        <v>0</v>
      </c>
      <c r="R18" s="70">
        <v>0</v>
      </c>
      <c r="S18" s="39" t="s">
        <v>50</v>
      </c>
      <c r="U18" s="40"/>
    </row>
    <row r="19" spans="1:21" ht="20.25" customHeight="1">
      <c r="A19" s="41" t="s">
        <v>51</v>
      </c>
      <c r="B19" s="33">
        <f t="shared" si="3"/>
        <v>94063185</v>
      </c>
      <c r="C19" s="37">
        <v>26844277</v>
      </c>
      <c r="D19" s="37">
        <v>143388</v>
      </c>
      <c r="E19" s="37">
        <v>5932754</v>
      </c>
      <c r="F19" s="70">
        <v>0</v>
      </c>
      <c r="G19" s="37">
        <v>31628951</v>
      </c>
      <c r="H19" s="37">
        <v>17983532</v>
      </c>
      <c r="I19" s="37">
        <v>33253</v>
      </c>
      <c r="J19" s="37">
        <v>5585508</v>
      </c>
      <c r="K19" s="37">
        <v>50075</v>
      </c>
      <c r="L19" s="37">
        <v>4070800</v>
      </c>
      <c r="M19" s="63">
        <f>59996295-L19-K19-J19-I19-H19-G19</f>
        <v>644176</v>
      </c>
      <c r="N19" s="37">
        <v>1113896</v>
      </c>
      <c r="O19" s="70">
        <v>5158</v>
      </c>
      <c r="P19" s="37">
        <v>27417</v>
      </c>
      <c r="Q19" s="70">
        <v>0</v>
      </c>
      <c r="R19" s="70">
        <v>0</v>
      </c>
      <c r="S19" s="39" t="s">
        <v>24</v>
      </c>
      <c r="U19" s="40"/>
    </row>
    <row r="20" spans="1:21" ht="20.25" customHeight="1">
      <c r="A20" s="41" t="s">
        <v>39</v>
      </c>
      <c r="B20" s="33">
        <f t="shared" si="3"/>
        <v>28631253</v>
      </c>
      <c r="C20" s="37">
        <v>1437876</v>
      </c>
      <c r="D20" s="76">
        <v>0</v>
      </c>
      <c r="E20" s="37">
        <v>7551016</v>
      </c>
      <c r="F20" s="70">
        <v>3000</v>
      </c>
      <c r="G20" s="37">
        <v>5146008</v>
      </c>
      <c r="H20" s="37">
        <v>2600768</v>
      </c>
      <c r="I20" s="37">
        <v>2622361</v>
      </c>
      <c r="J20" s="37">
        <v>11337</v>
      </c>
      <c r="K20" s="37">
        <v>608376</v>
      </c>
      <c r="L20" s="37">
        <v>2617996</v>
      </c>
      <c r="M20" s="63">
        <f>19288773-L20-K20-J20-I20-H20-G20</f>
        <v>5681927</v>
      </c>
      <c r="N20" s="37">
        <v>331739</v>
      </c>
      <c r="O20" s="70">
        <v>0</v>
      </c>
      <c r="P20" s="37">
        <v>18849</v>
      </c>
      <c r="Q20" s="70">
        <v>0</v>
      </c>
      <c r="R20" s="70">
        <v>0</v>
      </c>
      <c r="S20" s="39" t="s">
        <v>52</v>
      </c>
      <c r="U20" s="40"/>
    </row>
    <row r="21" spans="1:21" ht="20.25" customHeight="1">
      <c r="A21" s="41" t="s">
        <v>25</v>
      </c>
      <c r="B21" s="33">
        <f t="shared" si="3"/>
        <v>9306417</v>
      </c>
      <c r="C21" s="37">
        <v>227551</v>
      </c>
      <c r="D21" s="37">
        <v>42182</v>
      </c>
      <c r="E21" s="37">
        <v>1554968</v>
      </c>
      <c r="F21" s="37">
        <v>3517</v>
      </c>
      <c r="G21" s="37">
        <v>2989887</v>
      </c>
      <c r="H21" s="37">
        <v>59565</v>
      </c>
      <c r="I21" s="37">
        <v>576</v>
      </c>
      <c r="J21" s="37">
        <v>245924</v>
      </c>
      <c r="K21" s="37">
        <v>287350</v>
      </c>
      <c r="L21" s="37">
        <v>2308881</v>
      </c>
      <c r="M21" s="63">
        <f>6961054-L21-K21-J21-I21-H21-G21</f>
        <v>1068871</v>
      </c>
      <c r="N21" s="37">
        <v>38335</v>
      </c>
      <c r="O21" s="37">
        <v>354169</v>
      </c>
      <c r="P21" s="37">
        <v>114204</v>
      </c>
      <c r="Q21" s="70">
        <v>0</v>
      </c>
      <c r="R21" s="70">
        <v>10437</v>
      </c>
      <c r="S21" s="39" t="s">
        <v>49</v>
      </c>
      <c r="U21" s="40"/>
    </row>
    <row r="22" spans="1:21" ht="20.25" customHeight="1">
      <c r="A22" s="41" t="s">
        <v>26</v>
      </c>
      <c r="B22" s="33">
        <f t="shared" si="3"/>
        <v>56250161</v>
      </c>
      <c r="C22" s="100">
        <v>0</v>
      </c>
      <c r="D22" s="76">
        <v>0</v>
      </c>
      <c r="E22" s="70">
        <v>0</v>
      </c>
      <c r="F22" s="70">
        <v>0</v>
      </c>
      <c r="G22" s="70">
        <v>0</v>
      </c>
      <c r="H22" s="70">
        <v>0</v>
      </c>
      <c r="I22" s="70">
        <v>7524900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12694603</v>
      </c>
      <c r="P22" s="37">
        <v>36030658</v>
      </c>
      <c r="Q22" s="70">
        <v>0</v>
      </c>
      <c r="R22" s="70">
        <v>0</v>
      </c>
      <c r="S22" s="39" t="s">
        <v>53</v>
      </c>
      <c r="U22" s="40"/>
    </row>
    <row r="23" spans="1:21" ht="20.25" customHeight="1" thickBot="1">
      <c r="A23" s="42" t="s">
        <v>27</v>
      </c>
      <c r="B23" s="101">
        <f t="shared" si="3"/>
        <v>1105251</v>
      </c>
      <c r="C23" s="44">
        <v>1108</v>
      </c>
      <c r="D23" s="78">
        <v>0</v>
      </c>
      <c r="E23" s="44">
        <v>38341</v>
      </c>
      <c r="F23" s="44">
        <v>3231</v>
      </c>
      <c r="G23" s="44">
        <v>640119</v>
      </c>
      <c r="H23" s="44">
        <v>8480</v>
      </c>
      <c r="I23" s="79">
        <v>48738</v>
      </c>
      <c r="J23" s="79">
        <v>760</v>
      </c>
      <c r="K23" s="44">
        <v>15646</v>
      </c>
      <c r="L23" s="44">
        <v>327184</v>
      </c>
      <c r="M23" s="44">
        <f>1062571-L23-K23-J23-I23-H23-G23</f>
        <v>21644</v>
      </c>
      <c r="N23" s="79">
        <v>0</v>
      </c>
      <c r="O23" s="79">
        <v>0</v>
      </c>
      <c r="P23" s="79">
        <v>0</v>
      </c>
      <c r="Q23" s="79">
        <v>0</v>
      </c>
      <c r="R23" s="80">
        <v>0</v>
      </c>
      <c r="S23" s="45" t="s">
        <v>28</v>
      </c>
      <c r="U23" s="40"/>
    </row>
    <row r="24" spans="1:19" ht="12.75" customHeight="1">
      <c r="A24" s="58" t="s">
        <v>84</v>
      </c>
      <c r="B24" s="66"/>
      <c r="C24" s="66"/>
      <c r="D24" s="66" t="s">
        <v>67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58"/>
      <c r="R24" s="58"/>
      <c r="S24" s="58"/>
    </row>
    <row r="25" spans="1:10" s="60" customFormat="1" ht="12.75" customHeight="1">
      <c r="A25" s="61" t="s">
        <v>68</v>
      </c>
      <c r="B25" s="62"/>
      <c r="C25" s="61"/>
      <c r="D25" s="61"/>
      <c r="E25" s="74"/>
      <c r="F25" s="61"/>
      <c r="G25" s="61"/>
      <c r="H25" s="61"/>
      <c r="I25" s="61"/>
      <c r="J25" s="74"/>
    </row>
    <row r="26" spans="1:19" ht="14.25" customHeight="1">
      <c r="A26" s="4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8"/>
      <c r="P26" s="38"/>
      <c r="Q26" s="38"/>
      <c r="R26" s="38"/>
      <c r="S26" s="37"/>
    </row>
    <row r="27" spans="1:19" ht="12.75" customHeight="1" thickBot="1">
      <c r="A27" s="47" t="s">
        <v>54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3"/>
      <c r="O27" s="43"/>
      <c r="P27" s="43"/>
      <c r="Q27" s="43"/>
      <c r="R27" s="43"/>
      <c r="S27" s="10" t="s">
        <v>1</v>
      </c>
    </row>
    <row r="28" spans="1:19" ht="37.5" customHeight="1">
      <c r="A28" s="11" t="s">
        <v>29</v>
      </c>
      <c r="B28" s="12" t="s">
        <v>2</v>
      </c>
      <c r="C28" s="12" t="s">
        <v>3</v>
      </c>
      <c r="D28" s="12" t="s">
        <v>4</v>
      </c>
      <c r="E28" s="12" t="s">
        <v>40</v>
      </c>
      <c r="F28" s="12" t="s">
        <v>5</v>
      </c>
      <c r="G28" s="12" t="s">
        <v>6</v>
      </c>
      <c r="H28" s="13" t="s">
        <v>7</v>
      </c>
      <c r="I28" s="13" t="s">
        <v>8</v>
      </c>
      <c r="J28" s="11" t="s">
        <v>9</v>
      </c>
      <c r="K28" s="12" t="s">
        <v>10</v>
      </c>
      <c r="L28" s="14" t="s">
        <v>41</v>
      </c>
      <c r="M28" s="14" t="s">
        <v>42</v>
      </c>
      <c r="N28" s="48" t="s">
        <v>11</v>
      </c>
      <c r="O28" s="48" t="s">
        <v>12</v>
      </c>
      <c r="P28" s="48" t="s">
        <v>13</v>
      </c>
      <c r="Q28" s="49" t="s">
        <v>43</v>
      </c>
      <c r="R28" s="49" t="s">
        <v>44</v>
      </c>
      <c r="S28" s="14" t="s">
        <v>14</v>
      </c>
    </row>
    <row r="29" spans="1:19" ht="7.5" customHeight="1">
      <c r="A29" s="16"/>
      <c r="B29" s="69"/>
      <c r="C29" s="50"/>
      <c r="D29" s="50"/>
      <c r="E29" s="50"/>
      <c r="F29" s="50"/>
      <c r="G29" s="50"/>
      <c r="H29" s="50"/>
      <c r="I29" s="50"/>
      <c r="J29" s="51"/>
      <c r="K29" s="50"/>
      <c r="L29" s="51"/>
      <c r="M29" s="51"/>
      <c r="N29" s="52"/>
      <c r="O29" s="52"/>
      <c r="P29" s="52"/>
      <c r="Q29" s="53"/>
      <c r="R29" s="54"/>
      <c r="S29" s="21"/>
    </row>
    <row r="30" spans="1:19" s="24" customFormat="1" ht="16.5" customHeight="1">
      <c r="A30" s="22" t="s">
        <v>69</v>
      </c>
      <c r="B30" s="85">
        <v>34139755</v>
      </c>
      <c r="C30" s="76">
        <v>5586151</v>
      </c>
      <c r="D30" s="76">
        <v>7195815</v>
      </c>
      <c r="E30" s="76">
        <v>1679396</v>
      </c>
      <c r="F30" s="76">
        <v>1230062</v>
      </c>
      <c r="G30" s="76">
        <v>1671788</v>
      </c>
      <c r="H30" s="76">
        <v>828180</v>
      </c>
      <c r="I30" s="76">
        <v>457144</v>
      </c>
      <c r="J30" s="76">
        <v>14982</v>
      </c>
      <c r="K30" s="76">
        <v>576148</v>
      </c>
      <c r="L30" s="76">
        <v>8597360</v>
      </c>
      <c r="M30" s="76">
        <v>1087702</v>
      </c>
      <c r="N30" s="76">
        <v>39500</v>
      </c>
      <c r="O30" s="76">
        <v>104114</v>
      </c>
      <c r="P30" s="76">
        <v>5071413</v>
      </c>
      <c r="Q30" s="76">
        <v>0</v>
      </c>
      <c r="R30" s="76">
        <v>0</v>
      </c>
      <c r="S30" s="23" t="s">
        <v>70</v>
      </c>
    </row>
    <row r="31" spans="1:19" s="24" customFormat="1" ht="13.5" customHeight="1">
      <c r="A31" s="68" t="s">
        <v>15</v>
      </c>
      <c r="B31" s="88">
        <v>100</v>
      </c>
      <c r="C31" s="89">
        <v>16.4</v>
      </c>
      <c r="D31" s="89">
        <v>21.1</v>
      </c>
      <c r="E31" s="89">
        <v>4.9</v>
      </c>
      <c r="F31" s="89">
        <v>3.6</v>
      </c>
      <c r="G31" s="89">
        <v>4.9</v>
      </c>
      <c r="H31" s="89">
        <v>2.4</v>
      </c>
      <c r="I31" s="89">
        <v>1.3</v>
      </c>
      <c r="J31" s="89">
        <v>0</v>
      </c>
      <c r="K31" s="89">
        <v>1.7</v>
      </c>
      <c r="L31" s="89">
        <v>25.2</v>
      </c>
      <c r="M31" s="89">
        <v>3.2</v>
      </c>
      <c r="N31" s="89">
        <v>0.1</v>
      </c>
      <c r="O31" s="89">
        <v>0.3</v>
      </c>
      <c r="P31" s="89">
        <v>14.9</v>
      </c>
      <c r="Q31" s="89">
        <v>0</v>
      </c>
      <c r="R31" s="89">
        <v>0</v>
      </c>
      <c r="S31" s="26" t="s">
        <v>16</v>
      </c>
    </row>
    <row r="32" spans="1:19" s="24" customFormat="1" ht="13.5" customHeight="1">
      <c r="A32" s="67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26"/>
    </row>
    <row r="33" spans="1:19" ht="16.5" customHeight="1">
      <c r="A33" s="29" t="s">
        <v>80</v>
      </c>
      <c r="B33" s="81">
        <f>SUM(C33:R33)</f>
        <v>37828327</v>
      </c>
      <c r="C33" s="82">
        <f>SUM(C36:C47)</f>
        <v>4326990</v>
      </c>
      <c r="D33" s="82">
        <f aca="true" t="shared" si="4" ref="D33:R33">SUM(D36:D47)</f>
        <v>7799082</v>
      </c>
      <c r="E33" s="82">
        <f t="shared" si="4"/>
        <v>2181180</v>
      </c>
      <c r="F33" s="82">
        <f t="shared" si="4"/>
        <v>569669</v>
      </c>
      <c r="G33" s="82">
        <f t="shared" si="4"/>
        <v>2149845</v>
      </c>
      <c r="H33" s="82">
        <f t="shared" si="4"/>
        <v>841663</v>
      </c>
      <c r="I33" s="82">
        <f t="shared" si="4"/>
        <v>350038</v>
      </c>
      <c r="J33" s="82">
        <f t="shared" si="4"/>
        <v>393562</v>
      </c>
      <c r="K33" s="82">
        <f t="shared" si="4"/>
        <v>743112</v>
      </c>
      <c r="L33" s="82">
        <f t="shared" si="4"/>
        <v>9245275</v>
      </c>
      <c r="M33" s="82">
        <f t="shared" si="4"/>
        <v>1655550</v>
      </c>
      <c r="N33" s="82">
        <f t="shared" si="4"/>
        <v>59852</v>
      </c>
      <c r="O33" s="82">
        <f t="shared" si="4"/>
        <v>85347</v>
      </c>
      <c r="P33" s="82">
        <f t="shared" si="4"/>
        <v>7413888</v>
      </c>
      <c r="Q33" s="82">
        <f t="shared" si="4"/>
        <v>13274</v>
      </c>
      <c r="R33" s="82">
        <f t="shared" si="4"/>
        <v>0</v>
      </c>
      <c r="S33" s="30" t="s">
        <v>82</v>
      </c>
    </row>
    <row r="34" spans="1:19" s="24" customFormat="1" ht="13.5" customHeight="1">
      <c r="A34" s="31" t="s">
        <v>15</v>
      </c>
      <c r="B34" s="91">
        <f>SUM(C34:R34)</f>
        <v>1</v>
      </c>
      <c r="C34" s="90">
        <f>C33/$B$33</f>
        <v>0.11438491583304755</v>
      </c>
      <c r="D34" s="90">
        <f aca="true" t="shared" si="5" ref="D34:R34">D33/$B$33</f>
        <v>0.206170418268828</v>
      </c>
      <c r="E34" s="90">
        <f t="shared" si="5"/>
        <v>0.05765996471374481</v>
      </c>
      <c r="F34" s="90">
        <f t="shared" si="5"/>
        <v>0.015059323136336428</v>
      </c>
      <c r="G34" s="90">
        <f t="shared" si="5"/>
        <v>0.05683161721637862</v>
      </c>
      <c r="H34" s="90">
        <f t="shared" si="5"/>
        <v>0.02224954331181498</v>
      </c>
      <c r="I34" s="90">
        <f t="shared" si="5"/>
        <v>0.00925333018296051</v>
      </c>
      <c r="J34" s="90">
        <f t="shared" si="5"/>
        <v>0.010403896529709073</v>
      </c>
      <c r="K34" s="90">
        <f t="shared" si="5"/>
        <v>0.01964432632719919</v>
      </c>
      <c r="L34" s="90">
        <f t="shared" si="5"/>
        <v>0.24440084278641241</v>
      </c>
      <c r="M34" s="90">
        <f t="shared" si="5"/>
        <v>0.04376482206046278</v>
      </c>
      <c r="N34" s="90">
        <f t="shared" si="5"/>
        <v>0.0015822005556841042</v>
      </c>
      <c r="O34" s="90">
        <f t="shared" si="5"/>
        <v>0.002256166390863651</v>
      </c>
      <c r="P34" s="90">
        <f t="shared" si="5"/>
        <v>0.1959877316276768</v>
      </c>
      <c r="Q34" s="90">
        <f t="shared" si="5"/>
        <v>0.00035090105888108667</v>
      </c>
      <c r="R34" s="90">
        <f t="shared" si="5"/>
        <v>0</v>
      </c>
      <c r="S34" s="28" t="s">
        <v>16</v>
      </c>
    </row>
    <row r="35" spans="1:19" ht="15" customHeight="1">
      <c r="A35" s="32"/>
      <c r="B35" s="71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3"/>
      <c r="S35" s="35"/>
    </row>
    <row r="36" spans="1:21" ht="18.75" customHeight="1">
      <c r="A36" s="36" t="s">
        <v>30</v>
      </c>
      <c r="B36" s="71">
        <f>SUM(C36:R36)</f>
        <v>16818841</v>
      </c>
      <c r="C36" s="70">
        <v>3138588</v>
      </c>
      <c r="D36" s="70">
        <v>6991231</v>
      </c>
      <c r="E36" s="70">
        <v>338469</v>
      </c>
      <c r="F36" s="70">
        <v>563434</v>
      </c>
      <c r="G36" s="70">
        <v>264879</v>
      </c>
      <c r="H36" s="70">
        <v>1193</v>
      </c>
      <c r="I36" s="70">
        <v>0</v>
      </c>
      <c r="J36" s="70">
        <v>0</v>
      </c>
      <c r="K36" s="70">
        <v>64499</v>
      </c>
      <c r="L36" s="70">
        <v>582255</v>
      </c>
      <c r="M36" s="70">
        <f>1119155-L36-K36-J36-I36-H36-G36</f>
        <v>206329</v>
      </c>
      <c r="N36" s="70">
        <v>3063</v>
      </c>
      <c r="O36" s="70">
        <v>21543</v>
      </c>
      <c r="P36" s="70">
        <v>4643358</v>
      </c>
      <c r="Q36" s="70">
        <v>0</v>
      </c>
      <c r="R36" s="70">
        <v>0</v>
      </c>
      <c r="S36" s="55" t="s">
        <v>45</v>
      </c>
      <c r="U36" s="40"/>
    </row>
    <row r="37" spans="1:21" ht="20.25" customHeight="1">
      <c r="A37" s="41" t="s">
        <v>0</v>
      </c>
      <c r="B37" s="71">
        <f aca="true" t="shared" si="6" ref="B37:B47">SUM(C37:R37)</f>
        <v>3714174</v>
      </c>
      <c r="C37" s="70">
        <v>0</v>
      </c>
      <c r="D37" s="70">
        <v>0</v>
      </c>
      <c r="E37" s="70">
        <v>0</v>
      </c>
      <c r="F37" s="70">
        <v>0</v>
      </c>
      <c r="G37" s="70">
        <v>25894</v>
      </c>
      <c r="H37" s="70">
        <v>0</v>
      </c>
      <c r="I37" s="70">
        <v>0</v>
      </c>
      <c r="J37" s="70">
        <v>0</v>
      </c>
      <c r="K37" s="70">
        <v>619699</v>
      </c>
      <c r="L37" s="70">
        <v>221848</v>
      </c>
      <c r="M37" s="70">
        <f>878177-L37-K37-G37</f>
        <v>10736</v>
      </c>
      <c r="N37" s="70">
        <v>0</v>
      </c>
      <c r="O37" s="70">
        <v>63005</v>
      </c>
      <c r="P37" s="70">
        <v>2768592</v>
      </c>
      <c r="Q37" s="70">
        <v>4400</v>
      </c>
      <c r="R37" s="70">
        <v>0</v>
      </c>
      <c r="S37" s="35" t="s">
        <v>55</v>
      </c>
      <c r="U37" s="40"/>
    </row>
    <row r="38" spans="1:21" ht="20.25" customHeight="1">
      <c r="A38" s="41" t="s">
        <v>56</v>
      </c>
      <c r="B38" s="71">
        <f t="shared" si="6"/>
        <v>41500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41500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35" t="s">
        <v>31</v>
      </c>
      <c r="U38" s="40"/>
    </row>
    <row r="39" spans="1:21" ht="20.25" customHeight="1">
      <c r="A39" s="41" t="s">
        <v>57</v>
      </c>
      <c r="B39" s="71">
        <f t="shared" si="6"/>
        <v>448853</v>
      </c>
      <c r="C39" s="70">
        <v>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5000</v>
      </c>
      <c r="K39" s="70">
        <v>0</v>
      </c>
      <c r="L39" s="70">
        <v>60853</v>
      </c>
      <c r="M39" s="70">
        <f>448853-L39-J39</f>
        <v>383000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35" t="s">
        <v>19</v>
      </c>
      <c r="U39" s="40"/>
    </row>
    <row r="40" spans="1:21" ht="20.25" customHeight="1">
      <c r="A40" s="41" t="s">
        <v>58</v>
      </c>
      <c r="B40" s="71">
        <f t="shared" si="6"/>
        <v>3060889</v>
      </c>
      <c r="C40" s="70">
        <v>0</v>
      </c>
      <c r="D40" s="70">
        <v>0</v>
      </c>
      <c r="E40" s="70">
        <v>0</v>
      </c>
      <c r="F40" s="70">
        <v>0</v>
      </c>
      <c r="G40" s="70">
        <v>24062</v>
      </c>
      <c r="H40" s="70">
        <v>10104</v>
      </c>
      <c r="I40" s="70">
        <v>39431</v>
      </c>
      <c r="J40" s="70">
        <v>0</v>
      </c>
      <c r="K40" s="70">
        <v>0</v>
      </c>
      <c r="L40" s="70">
        <v>2556623</v>
      </c>
      <c r="M40" s="70">
        <f>3060889-L40-I40-H40-G40</f>
        <v>430669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35" t="s">
        <v>59</v>
      </c>
      <c r="U40" s="40"/>
    </row>
    <row r="41" spans="1:21" ht="20.25" customHeight="1">
      <c r="A41" s="41" t="s">
        <v>60</v>
      </c>
      <c r="B41" s="71">
        <f t="shared" si="6"/>
        <v>4733969</v>
      </c>
      <c r="C41" s="70">
        <v>954159</v>
      </c>
      <c r="D41" s="70">
        <v>788820</v>
      </c>
      <c r="E41" s="70">
        <v>1154701</v>
      </c>
      <c r="F41" s="70">
        <v>966</v>
      </c>
      <c r="G41" s="70">
        <v>950731</v>
      </c>
      <c r="H41" s="70">
        <v>175075</v>
      </c>
      <c r="I41" s="70">
        <v>10353</v>
      </c>
      <c r="J41" s="70">
        <v>369231</v>
      </c>
      <c r="K41" s="70">
        <v>50786</v>
      </c>
      <c r="L41" s="70">
        <v>67975</v>
      </c>
      <c r="M41" s="70">
        <f>1766923-L41-K41-J41-I41-H41-G41</f>
        <v>142772</v>
      </c>
      <c r="N41" s="70">
        <v>56789</v>
      </c>
      <c r="O41" s="70">
        <v>799</v>
      </c>
      <c r="P41" s="70">
        <v>1938</v>
      </c>
      <c r="Q41" s="70">
        <v>8874</v>
      </c>
      <c r="R41" s="70">
        <v>0</v>
      </c>
      <c r="S41" s="35" t="s">
        <v>48</v>
      </c>
      <c r="U41" s="40"/>
    </row>
    <row r="42" spans="1:21" ht="20.25" customHeight="1">
      <c r="A42" s="41" t="s">
        <v>61</v>
      </c>
      <c r="B42" s="71">
        <f t="shared" si="6"/>
        <v>3971617</v>
      </c>
      <c r="C42" s="70">
        <v>181626</v>
      </c>
      <c r="D42" s="70">
        <v>19031</v>
      </c>
      <c r="E42" s="70">
        <v>191203</v>
      </c>
      <c r="F42" s="70">
        <v>5269</v>
      </c>
      <c r="G42" s="70">
        <v>730533</v>
      </c>
      <c r="H42" s="70">
        <v>51969</v>
      </c>
      <c r="I42" s="70">
        <v>0</v>
      </c>
      <c r="J42" s="70">
        <v>5353</v>
      </c>
      <c r="K42" s="70">
        <v>0</v>
      </c>
      <c r="L42" s="70">
        <v>2618918</v>
      </c>
      <c r="M42" s="70">
        <f>3574488-L42-K42-J42-H42-G42</f>
        <v>167715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35" t="s">
        <v>32</v>
      </c>
      <c r="U42" s="40"/>
    </row>
    <row r="43" spans="1:21" ht="20.25" customHeight="1">
      <c r="A43" s="41" t="s">
        <v>33</v>
      </c>
      <c r="B43" s="71">
        <f t="shared" si="6"/>
        <v>2492200</v>
      </c>
      <c r="C43" s="70">
        <v>6000</v>
      </c>
      <c r="D43" s="70">
        <v>0</v>
      </c>
      <c r="E43" s="70">
        <v>80000</v>
      </c>
      <c r="F43" s="70">
        <v>0</v>
      </c>
      <c r="G43" s="70">
        <v>64625</v>
      </c>
      <c r="H43" s="70">
        <v>339439</v>
      </c>
      <c r="I43" s="70">
        <v>300254</v>
      </c>
      <c r="J43" s="70">
        <v>2927</v>
      </c>
      <c r="K43" s="70">
        <v>8128</v>
      </c>
      <c r="L43" s="70">
        <v>1408846</v>
      </c>
      <c r="M43" s="70">
        <f>2406200-L43-K43-J43-I43-H43-G43</f>
        <v>281981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35" t="s">
        <v>34</v>
      </c>
      <c r="U43" s="40"/>
    </row>
    <row r="44" spans="1:21" ht="20.25" customHeight="1">
      <c r="A44" s="41" t="s">
        <v>25</v>
      </c>
      <c r="B44" s="71">
        <f t="shared" si="6"/>
        <v>665564</v>
      </c>
      <c r="C44" s="70">
        <v>0</v>
      </c>
      <c r="D44" s="70">
        <v>0</v>
      </c>
      <c r="E44" s="70">
        <v>413024</v>
      </c>
      <c r="F44" s="70">
        <v>0</v>
      </c>
      <c r="G44" s="70">
        <v>2780</v>
      </c>
      <c r="H44" s="70">
        <v>13883</v>
      </c>
      <c r="I44" s="70">
        <v>0</v>
      </c>
      <c r="J44" s="70">
        <v>2406</v>
      </c>
      <c r="K44" s="70">
        <v>0</v>
      </c>
      <c r="L44" s="70">
        <v>233471</v>
      </c>
      <c r="M44" s="70">
        <f>252540-L44-J44-H44-G44</f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35" t="s">
        <v>35</v>
      </c>
      <c r="U44" s="40"/>
    </row>
    <row r="45" spans="1:21" ht="20.25" customHeight="1">
      <c r="A45" s="41" t="s">
        <v>36</v>
      </c>
      <c r="B45" s="71">
        <f t="shared" si="6"/>
        <v>6521</v>
      </c>
      <c r="C45" s="70">
        <v>0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6521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35" t="s">
        <v>62</v>
      </c>
      <c r="U45" s="40"/>
    </row>
    <row r="46" spans="1:21" ht="20.25" customHeight="1">
      <c r="A46" s="41" t="s">
        <v>37</v>
      </c>
      <c r="B46" s="71">
        <f t="shared" si="6"/>
        <v>880217</v>
      </c>
      <c r="C46" s="70">
        <v>0</v>
      </c>
      <c r="D46" s="70">
        <v>0</v>
      </c>
      <c r="E46" s="70">
        <v>0</v>
      </c>
      <c r="F46" s="70">
        <v>0</v>
      </c>
      <c r="G46" s="70">
        <v>0</v>
      </c>
      <c r="H46" s="70">
        <v>250000</v>
      </c>
      <c r="I46" s="70">
        <v>0</v>
      </c>
      <c r="J46" s="70">
        <v>0</v>
      </c>
      <c r="K46" s="70">
        <v>0</v>
      </c>
      <c r="L46" s="70">
        <v>597869</v>
      </c>
      <c r="M46" s="70">
        <f>880217-L46-H46</f>
        <v>32348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35" t="s">
        <v>63</v>
      </c>
      <c r="U46" s="40"/>
    </row>
    <row r="47" spans="1:21" ht="20.25" customHeight="1" thickBot="1">
      <c r="A47" s="56" t="s">
        <v>38</v>
      </c>
      <c r="B47" s="71">
        <f t="shared" si="6"/>
        <v>993982</v>
      </c>
      <c r="C47" s="70">
        <v>46617</v>
      </c>
      <c r="D47" s="70">
        <v>0</v>
      </c>
      <c r="E47" s="70">
        <v>3783</v>
      </c>
      <c r="F47" s="70">
        <v>0</v>
      </c>
      <c r="G47" s="70">
        <v>86341</v>
      </c>
      <c r="H47" s="79">
        <v>0</v>
      </c>
      <c r="I47" s="70">
        <v>0</v>
      </c>
      <c r="J47" s="70">
        <v>8645</v>
      </c>
      <c r="K47" s="70">
        <v>0</v>
      </c>
      <c r="L47" s="70">
        <v>848596</v>
      </c>
      <c r="M47" s="70">
        <f>943582-L47-J47-G47</f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57" t="s">
        <v>64</v>
      </c>
      <c r="U47" s="40"/>
    </row>
    <row r="48" spans="1:19" ht="12.75" customHeight="1">
      <c r="A48" s="58" t="s">
        <v>84</v>
      </c>
      <c r="B48" s="66"/>
      <c r="C48" s="66"/>
      <c r="D48" s="66" t="s">
        <v>67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58"/>
      <c r="R48" s="58"/>
      <c r="S48" s="58"/>
    </row>
    <row r="49" spans="1:10" s="60" customFormat="1" ht="12.75" customHeight="1">
      <c r="A49" s="61" t="s">
        <v>68</v>
      </c>
      <c r="B49" s="62"/>
      <c r="C49" s="61"/>
      <c r="D49" s="61"/>
      <c r="E49" s="74"/>
      <c r="F49" s="61"/>
      <c r="G49" s="61"/>
      <c r="H49" s="61"/>
      <c r="I49" s="61"/>
      <c r="J49" s="74"/>
    </row>
    <row r="52" ht="12">
      <c r="B52" s="59"/>
    </row>
  </sheetData>
  <sheetProtection/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2014-09-24T06:50:21Z</cp:lastPrinted>
  <dcterms:created xsi:type="dcterms:W3CDTF">1997-01-08T22:48:59Z</dcterms:created>
  <dcterms:modified xsi:type="dcterms:W3CDTF">2015-01-05T07:35:57Z</dcterms:modified>
  <cp:category/>
  <cp:version/>
  <cp:contentType/>
  <cp:contentStatus/>
</cp:coreProperties>
</file>